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495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Sheet'!$A$1:$L$66</definedName>
    <definedName name="_xlnm.Print_Area" localSheetId="3">'Cash Flow'!$A$1:$K$55</definedName>
    <definedName name="_xlnm.Print_Area" localSheetId="2">'Equity'!$A$1:$P$69</definedName>
    <definedName name="_xlnm.Print_Area" localSheetId="0">'Income Statement'!$A$1:$O$52</definedName>
  </definedNames>
  <calcPr fullCalcOnLoad="1"/>
</workbook>
</file>

<file path=xl/sharedStrings.xml><?xml version="1.0" encoding="utf-8"?>
<sst xmlns="http://schemas.openxmlformats.org/spreadsheetml/2006/main" count="231" uniqueCount="146">
  <si>
    <t>SHANGRI-LA HOTELS (MALAYSIA) BERHAD</t>
  </si>
  <si>
    <t>(10889-U)</t>
  </si>
  <si>
    <t>(Incorporated in Malaysia)</t>
  </si>
  <si>
    <t>RM'000</t>
  </si>
  <si>
    <t>Inventories</t>
  </si>
  <si>
    <t>Share Capital</t>
  </si>
  <si>
    <t>Reserves</t>
  </si>
  <si>
    <t>Property, plant and equipment</t>
  </si>
  <si>
    <t>Hotel properties</t>
  </si>
  <si>
    <t>Investment properties</t>
  </si>
  <si>
    <t>Trade and other receivables</t>
  </si>
  <si>
    <t>Cash and cash equivalents</t>
  </si>
  <si>
    <t>Trade and other payables</t>
  </si>
  <si>
    <t>Financed by :</t>
  </si>
  <si>
    <t>Long term and deferred liabilities</t>
  </si>
  <si>
    <t>Revenue</t>
  </si>
  <si>
    <t>-</t>
  </si>
  <si>
    <t>Share</t>
  </si>
  <si>
    <t xml:space="preserve">Retained </t>
  </si>
  <si>
    <t>Profits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</si>
  <si>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</si>
  <si>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</si>
  <si>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</si>
  <si>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</si>
  <si>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</si>
  <si>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</si>
  <si>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</si>
  <si>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</si>
  <si>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</si>
  <si>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</si>
  <si>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Cash &amp; cash equivalents at the beginning of the year</t>
  </si>
  <si>
    <t>Interest expense</t>
  </si>
  <si>
    <t>Interest income</t>
  </si>
  <si>
    <t>Tax expense</t>
  </si>
  <si>
    <t>reserves</t>
  </si>
  <si>
    <t>Distributable</t>
  </si>
  <si>
    <t>Dividend payable</t>
  </si>
  <si>
    <t>Dividend paid to minority interest</t>
  </si>
  <si>
    <t>Net bank borrowings</t>
  </si>
  <si>
    <t>Shangri-La Hotels (Malaysia) Berhad</t>
  </si>
  <si>
    <t>Taxation</t>
  </si>
  <si>
    <t>Borrowings</t>
  </si>
  <si>
    <t>Deferred taxation</t>
  </si>
  <si>
    <t>The Board of Directors of Shangri-La Hotels (Malaysia) Berhad wishes to announce the following :-</t>
  </si>
  <si>
    <t>3 months ended</t>
  </si>
  <si>
    <t>Exceptional items</t>
  </si>
  <si>
    <t>Share of results of associated companies</t>
  </si>
  <si>
    <t>(sen)</t>
  </si>
  <si>
    <t xml:space="preserve">Diluted Earnings per Ordinary Share </t>
  </si>
  <si>
    <t>NA</t>
  </si>
  <si>
    <t>not applicable</t>
  </si>
  <si>
    <t>NA   -</t>
  </si>
  <si>
    <t>Investments in associated companies</t>
  </si>
  <si>
    <t>Minority interests</t>
  </si>
  <si>
    <t>Capital and reserves</t>
  </si>
  <si>
    <t>Retirement Benefits</t>
  </si>
  <si>
    <t>Net current liabilities</t>
  </si>
  <si>
    <t>Current liabilities</t>
  </si>
  <si>
    <t>Current assets</t>
  </si>
  <si>
    <t>Net Tangible Assets per Ordinary Share (RM)</t>
  </si>
  <si>
    <t>Balance as at 1 January 2002</t>
  </si>
  <si>
    <t>Dividends paid</t>
  </si>
  <si>
    <t>Non-distributable</t>
  </si>
  <si>
    <t>Net cash used in investing activities</t>
  </si>
  <si>
    <t>Dividend paid to shareholders of the Company</t>
  </si>
  <si>
    <t>premium</t>
  </si>
  <si>
    <t>capital</t>
  </si>
  <si>
    <t>Asset</t>
  </si>
  <si>
    <t>revaluation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</si>
  <si>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</si>
  <si>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</si>
  <si>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</si>
  <si>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</si>
  <si>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</si>
  <si>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</si>
  <si>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</si>
  <si>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</si>
  <si>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Interim dividend for the financial year</t>
  </si>
  <si>
    <t>ended 31.12.2001 paid on 6.6.2002</t>
  </si>
  <si>
    <t>Final dividend for the financial year</t>
  </si>
  <si>
    <t>Statement</t>
  </si>
  <si>
    <t>31.12.2002</t>
  </si>
  <si>
    <t>Balance as at 31 December 2002</t>
  </si>
  <si>
    <t>Property Development Expenditure</t>
  </si>
  <si>
    <t>ended 31.12.2002 paid on 14.10.2002</t>
  </si>
  <si>
    <t>Net Profit for 2002</t>
  </si>
  <si>
    <t>Income taxes paid</t>
  </si>
  <si>
    <t>Retirement benefits paid</t>
  </si>
  <si>
    <t>Interest received</t>
  </si>
  <si>
    <t>Interest paid</t>
  </si>
  <si>
    <t>Cash generated from operations</t>
  </si>
  <si>
    <t>Adjustments for non-cash flow:-</t>
  </si>
  <si>
    <t>Non-operating items</t>
  </si>
  <si>
    <t xml:space="preserve">Purchase of property, plant and equipment and additions to hotel properties and </t>
  </si>
  <si>
    <t>investment properties</t>
  </si>
  <si>
    <t>Minority Interests</t>
  </si>
  <si>
    <t>UNAUDITED CONDENSED CONSOLIDATED CASH FLOW STATEMENT</t>
  </si>
  <si>
    <t>UNAUDITED CONDENSED CONSOLIDATED STATEMENT OF CHANGES IN EQUITY</t>
  </si>
  <si>
    <t xml:space="preserve">ANNOUNCEMENT OF UNAUDITED CONSOLIDATED RESULTS </t>
  </si>
  <si>
    <t>UNAUDITED CONDENSED CONSOLIDATED INCOME STATEMENT</t>
  </si>
  <si>
    <t>Cash &amp; cash equivalents at the end of the period</t>
  </si>
  <si>
    <t>Unaudited as at</t>
  </si>
  <si>
    <t>Audited as at</t>
  </si>
  <si>
    <t>#</t>
  </si>
  <si>
    <t xml:space="preserve"> for the year ended 31 December 2002)</t>
  </si>
  <si>
    <t>as previously reported</t>
  </si>
  <si>
    <t>MASB 25 - Income Taxes</t>
  </si>
  <si>
    <t xml:space="preserve">  </t>
  </si>
  <si>
    <t>(The unaudited Condensed Consolidated Cash Flow Statement should be read in conjunction with the Annual</t>
  </si>
  <si>
    <t>(The unaudited Condensed Consolidated Income Statement should be read in conjunction with the Annual Financial Statements</t>
  </si>
  <si>
    <t xml:space="preserve">(The unaudited Condensed Consolidated Balance Sheet should be read in conjunction with the Annual Financial </t>
  </si>
  <si>
    <t xml:space="preserve"> Statements for the year ended 31 December 2002)</t>
  </si>
  <si>
    <t>effect of adopting</t>
  </si>
  <si>
    <t>Restated as at 1 January 2003</t>
  </si>
  <si>
    <t>(see note A1)</t>
  </si>
  <si>
    <t xml:space="preserve"> Financial Statements for the year ended 31 December 2002)</t>
  </si>
  <si>
    <t>ended 31.12.2002 paid on 12.6.2003</t>
  </si>
  <si>
    <t>Profit before taxation</t>
  </si>
  <si>
    <t>Loans to associates</t>
  </si>
  <si>
    <t>FOR THE THIRD QUARTER ENDED 30 SEPTEMBER 2003</t>
  </si>
  <si>
    <t>30.09.2003</t>
  </si>
  <si>
    <t>30.09.2002</t>
  </si>
  <si>
    <t>9 months ended</t>
  </si>
  <si>
    <t>UNAUDITED CONDENSED CONSOLIDATED BALANCE SHEET</t>
  </si>
  <si>
    <t>For the 9 months ended 30 September 2003</t>
  </si>
  <si>
    <t>Net Profit for the</t>
  </si>
  <si>
    <t>9 months financial period</t>
  </si>
  <si>
    <t>Balance as at 30 September 2003</t>
  </si>
  <si>
    <t>ending 31.12.2003 to be paid on 14.11.2003</t>
  </si>
  <si>
    <t>Basic Earnings per Ordinary Share</t>
  </si>
  <si>
    <t>Profit after taxation</t>
  </si>
  <si>
    <t>Operating profit before exceptional items</t>
  </si>
  <si>
    <t>Operating profit after exceptional items</t>
  </si>
  <si>
    <t>Acquisition of subsidiary, net of cash acquired</t>
  </si>
  <si>
    <t>Restated as at 1 January 2002</t>
  </si>
  <si>
    <t>Balance as at 1 January 2003</t>
  </si>
  <si>
    <t>(The unaudited Condensed Consolidated Statement of Changes in Equity should be read in conjunction with the Annual Financial Statements for the year ended</t>
  </si>
  <si>
    <t xml:space="preserve"> 31 December 2002)</t>
  </si>
  <si>
    <t>Net cash flows from financing activities</t>
  </si>
  <si>
    <r>
      <t xml:space="preserve"># </t>
    </r>
    <r>
      <rPr>
        <sz val="10"/>
        <rFont val="Times New Roman"/>
        <family val="1"/>
      </rPr>
      <t>The comparative figures have been restated to reflect the adoption of MASB Standard 25 - Income Taxes.</t>
    </r>
  </si>
  <si>
    <t>Net gains not recognised in the Income</t>
  </si>
  <si>
    <t>Dividend paid</t>
  </si>
  <si>
    <r>
      <t xml:space="preserve"># </t>
    </r>
    <r>
      <rPr>
        <sz val="11"/>
        <rFont val="Times New Roman"/>
        <family val="1"/>
      </rPr>
      <t>The comparative figures have been restated to reflect the adoption of MASB Standard 25 - Income Taxes.</t>
    </r>
  </si>
  <si>
    <t>Net Profit attributable to members of</t>
  </si>
  <si>
    <r>
      <t xml:space="preserve"># </t>
    </r>
    <r>
      <rPr>
        <sz val="11"/>
        <rFont val="Times New Roman"/>
        <family val="1"/>
      </rPr>
      <t>The comparative figures have been restated to conform with the current period presentation.</t>
    </r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</si>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</sst>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??_);_(@_)"/>
    <numFmt numFmtId="172" formatCode="_(* #,##0_);_(* \(#,##0\);_(* &quot;-&quot;??_);_(@_)"/>
  </numFmts>
  <fonts count="16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0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38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Continuous" vertical="center"/>
    </xf>
    <xf numFmtId="41" fontId="0" fillId="0" borderId="0" xfId="0" applyNumberFormat="1" applyAlignment="1">
      <alignment/>
    </xf>
    <xf numFmtId="41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10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38" fontId="8" fillId="0" borderId="0" xfId="0" applyNumberFormat="1" applyFont="1" applyAlignment="1">
      <alignment horizontal="centerContinuous"/>
    </xf>
    <xf numFmtId="38" fontId="8" fillId="0" borderId="0" xfId="0" applyNumberFormat="1" applyFont="1" applyBorder="1" applyAlignment="1">
      <alignment horizontal="center"/>
    </xf>
    <xf numFmtId="38" fontId="8" fillId="0" borderId="0" xfId="0" applyNumberFormat="1" applyFont="1" applyAlignment="1">
      <alignment/>
    </xf>
    <xf numFmtId="38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8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1" fontId="6" fillId="0" borderId="4" xfId="0" applyNumberFormat="1" applyFont="1" applyFill="1" applyBorder="1" applyAlignment="1">
      <alignment horizontal="centerContinuous"/>
    </xf>
    <xf numFmtId="1" fontId="6" fillId="0" borderId="4" xfId="0" applyNumberFormat="1" applyFont="1" applyBorder="1" applyAlignment="1">
      <alignment horizontal="centerContinuous"/>
    </xf>
    <xf numFmtId="1" fontId="6" fillId="0" borderId="4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8" fontId="0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6" xfId="0" applyNumberFormat="1" applyFont="1" applyBorder="1" applyAlignment="1">
      <alignment/>
    </xf>
    <xf numFmtId="1" fontId="1" fillId="0" borderId="4" xfId="15" applyNumberFormat="1" applyFont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41" fontId="0" fillId="0" borderId="1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38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/>
    </xf>
    <xf numFmtId="38" fontId="6" fillId="0" borderId="7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40" fontId="8" fillId="0" borderId="4" xfId="0" applyNumberFormat="1" applyFont="1" applyFill="1" applyBorder="1" applyAlignment="1">
      <alignment horizontal="right"/>
    </xf>
    <xf numFmtId="38" fontId="6" fillId="0" borderId="7" xfId="0" applyNumberFormat="1" applyFont="1" applyFill="1" applyBorder="1" applyAlignment="1">
      <alignment/>
    </xf>
    <xf numFmtId="38" fontId="8" fillId="0" borderId="1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40" fontId="8" fillId="0" borderId="4" xfId="0" applyNumberFormat="1" applyFont="1" applyFill="1" applyBorder="1" applyAlignment="1">
      <alignment/>
    </xf>
    <xf numFmtId="40" fontId="1" fillId="0" borderId="4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1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3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37" fontId="1" fillId="0" borderId="4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41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1" fontId="0" fillId="0" borderId="3" xfId="0" applyNumberForma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tabSelected="1" zoomScale="85" zoomScaleNormal="85" workbookViewId="0" topLeftCell="A1">
      <selection activeCell="A41" sqref="A41"/>
    </sheetView>
  </sheetViews>
  <sheetFormatPr defaultColWidth="9.140625" defaultRowHeight="15"/>
  <cols>
    <col min="1" max="1" width="2.8515625" style="49" customWidth="1"/>
    <col min="2" max="3" width="2.7109375" style="49" customWidth="1"/>
    <col min="4" max="4" width="6.7109375" style="49" customWidth="1"/>
    <col min="5" max="5" width="19.8515625" style="49" customWidth="1"/>
    <col min="6" max="6" width="6.7109375" style="49" customWidth="1"/>
    <col min="7" max="7" width="4.7109375" style="49" customWidth="1"/>
    <col min="8" max="8" width="10.00390625" style="49" customWidth="1"/>
    <col min="9" max="9" width="2.7109375" style="49" customWidth="1"/>
    <col min="10" max="10" width="10.00390625" style="49" customWidth="1"/>
    <col min="11" max="11" width="4.140625" style="49" customWidth="1"/>
    <col min="12" max="12" width="10.00390625" style="49" customWidth="1"/>
    <col min="13" max="13" width="2.7109375" style="49" customWidth="1"/>
    <col min="14" max="14" width="10.00390625" style="49" customWidth="1"/>
    <col min="15" max="15" width="2.7109375" style="49" customWidth="1"/>
    <col min="16" max="16384" width="9.140625" style="49" customWidth="1"/>
  </cols>
  <sheetData>
    <row r="1" spans="1:15" ht="15" customHeight="1">
      <c r="A1" s="47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 customHeight="1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25"/>
      <c r="O4" s="48"/>
    </row>
    <row r="5" spans="1:15" ht="15" customHeight="1">
      <c r="A5" s="48" t="s">
        <v>98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 customHeight="1">
      <c r="A6" s="51" t="s">
        <v>119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>
      <c r="A7" s="5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" customHeight="1">
      <c r="A8" s="28"/>
      <c r="B8" s="28"/>
      <c r="C8" s="52"/>
      <c r="D8" s="52"/>
      <c r="E8" s="52"/>
      <c r="F8" s="52"/>
      <c r="G8" s="28"/>
      <c r="H8" s="28"/>
      <c r="I8" s="28"/>
      <c r="J8" s="28"/>
      <c r="K8" s="28"/>
      <c r="L8" s="28"/>
      <c r="M8" s="28"/>
      <c r="N8" s="28"/>
      <c r="O8" s="28"/>
    </row>
    <row r="9" spans="1:15" ht="15" customHeight="1">
      <c r="A9" s="51"/>
      <c r="B9" s="51"/>
      <c r="C9" s="53"/>
      <c r="D9" s="53"/>
      <c r="E9" s="53"/>
      <c r="F9" s="53"/>
      <c r="G9" s="51"/>
      <c r="H9" s="51"/>
      <c r="I9" s="51"/>
      <c r="J9" s="51"/>
      <c r="K9" s="51"/>
      <c r="L9" s="51"/>
      <c r="M9" s="51"/>
      <c r="N9" s="51"/>
      <c r="O9" s="51"/>
    </row>
    <row r="10" spans="1:15" s="55" customFormat="1" ht="15" customHeight="1">
      <c r="A10" s="23" t="s">
        <v>43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5" customHeight="1">
      <c r="A11" s="51"/>
      <c r="B11" s="51"/>
      <c r="C11" s="53"/>
      <c r="D11" s="53"/>
      <c r="E11" s="53"/>
      <c r="F11" s="53"/>
      <c r="G11" s="51"/>
      <c r="H11" s="51"/>
      <c r="I11" s="51"/>
      <c r="J11" s="51"/>
      <c r="K11" s="51"/>
      <c r="L11" s="51"/>
      <c r="M11" s="51"/>
      <c r="N11" s="51"/>
      <c r="O11" s="51"/>
    </row>
    <row r="12" spans="1:2" ht="14.25" customHeight="1">
      <c r="A12" s="10" t="s">
        <v>99</v>
      </c>
      <c r="B12" s="27"/>
    </row>
    <row r="13" spans="1:2" ht="14.25" customHeight="1">
      <c r="A13" s="27"/>
      <c r="B13" s="27"/>
    </row>
    <row r="14" spans="1:15" ht="14.25" customHeight="1">
      <c r="A14" s="56"/>
      <c r="B14" s="56"/>
      <c r="C14" s="57"/>
      <c r="D14" s="57"/>
      <c r="E14" s="57"/>
      <c r="F14" s="57"/>
      <c r="G14" s="57"/>
      <c r="H14" s="87" t="s">
        <v>44</v>
      </c>
      <c r="I14" s="88"/>
      <c r="J14" s="88"/>
      <c r="K14" s="89"/>
      <c r="L14" s="87" t="s">
        <v>122</v>
      </c>
      <c r="M14" s="88"/>
      <c r="N14" s="88"/>
      <c r="O14" s="57"/>
    </row>
    <row r="15" spans="1:15" ht="14.25" customHeight="1">
      <c r="A15" s="58"/>
      <c r="B15" s="59"/>
      <c r="C15" s="60"/>
      <c r="D15" s="60"/>
      <c r="E15" s="60"/>
      <c r="F15" s="60"/>
      <c r="G15" s="60"/>
      <c r="H15" s="90" t="s">
        <v>120</v>
      </c>
      <c r="I15" s="90"/>
      <c r="J15" s="90" t="s">
        <v>121</v>
      </c>
      <c r="K15" s="91"/>
      <c r="L15" s="90" t="s">
        <v>120</v>
      </c>
      <c r="M15" s="90"/>
      <c r="N15" s="90" t="s">
        <v>121</v>
      </c>
      <c r="O15" s="60"/>
    </row>
    <row r="16" spans="1:15" ht="14.25" customHeight="1">
      <c r="A16" s="61"/>
      <c r="B16" s="62"/>
      <c r="C16" s="63"/>
      <c r="D16" s="63"/>
      <c r="E16" s="63"/>
      <c r="F16" s="63"/>
      <c r="G16" s="63"/>
      <c r="H16" s="92" t="s">
        <v>3</v>
      </c>
      <c r="I16" s="93"/>
      <c r="J16" s="92" t="s">
        <v>3</v>
      </c>
      <c r="K16" s="94"/>
      <c r="L16" s="92" t="s">
        <v>3</v>
      </c>
      <c r="M16" s="93"/>
      <c r="N16" s="92" t="s">
        <v>3</v>
      </c>
      <c r="O16" s="63"/>
    </row>
    <row r="17" spans="1:15" ht="14.25" customHeight="1">
      <c r="A17" s="64"/>
      <c r="B17" s="64"/>
      <c r="H17" s="65"/>
      <c r="I17" s="66"/>
      <c r="J17" s="67"/>
      <c r="K17" s="66"/>
      <c r="L17" s="65"/>
      <c r="M17" s="69"/>
      <c r="N17" s="67"/>
      <c r="O17" s="70"/>
    </row>
    <row r="18" spans="1:16" s="27" customFormat="1" ht="14.25" customHeight="1" thickBot="1">
      <c r="A18" s="119" t="s">
        <v>15</v>
      </c>
      <c r="B18" s="119"/>
      <c r="C18" s="119"/>
      <c r="D18" s="119"/>
      <c r="E18" s="119"/>
      <c r="F18" s="120"/>
      <c r="G18" s="119"/>
      <c r="H18" s="157">
        <f>178033-107097</f>
        <v>70936</v>
      </c>
      <c r="I18" s="161"/>
      <c r="J18" s="157">
        <f>172583-101154</f>
        <v>71429</v>
      </c>
      <c r="K18" s="161"/>
      <c r="L18" s="161">
        <v>178033</v>
      </c>
      <c r="M18" s="161"/>
      <c r="N18" s="161">
        <v>172583</v>
      </c>
      <c r="O18" s="130"/>
      <c r="P18" s="131"/>
    </row>
    <row r="19" spans="1:16" ht="14.25" customHeight="1">
      <c r="A19" s="64"/>
      <c r="B19" s="64"/>
      <c r="C19" s="71"/>
      <c r="F19" s="72"/>
      <c r="H19" s="73"/>
      <c r="I19" s="75"/>
      <c r="J19" s="73"/>
      <c r="K19" s="75"/>
      <c r="L19" s="75"/>
      <c r="M19" s="75"/>
      <c r="N19" s="75"/>
      <c r="O19" s="132"/>
      <c r="P19" s="132"/>
    </row>
    <row r="20" spans="1:18" ht="14.25" customHeight="1">
      <c r="A20" s="55" t="s">
        <v>131</v>
      </c>
      <c r="B20" s="64"/>
      <c r="F20" s="72"/>
      <c r="H20" s="73">
        <f>20321-6555</f>
        <v>13766</v>
      </c>
      <c r="I20" s="75"/>
      <c r="J20" s="73">
        <f>12870-325</f>
        <v>12545</v>
      </c>
      <c r="K20" s="75"/>
      <c r="L20" s="75">
        <v>20321</v>
      </c>
      <c r="M20" s="75"/>
      <c r="N20" s="75">
        <v>12870</v>
      </c>
      <c r="O20" s="133"/>
      <c r="P20" s="133"/>
      <c r="Q20" s="76"/>
      <c r="R20" s="76"/>
    </row>
    <row r="21" spans="1:18" ht="14.25" customHeight="1">
      <c r="A21" s="55"/>
      <c r="B21" s="64"/>
      <c r="F21" s="72"/>
      <c r="H21" s="73"/>
      <c r="I21" s="75"/>
      <c r="J21" s="73"/>
      <c r="K21" s="75"/>
      <c r="L21" s="75"/>
      <c r="M21" s="75"/>
      <c r="N21" s="75"/>
      <c r="O21" s="133"/>
      <c r="P21" s="133"/>
      <c r="Q21" s="76"/>
      <c r="R21" s="76"/>
    </row>
    <row r="22" spans="1:18" ht="14.25" customHeight="1">
      <c r="A22" s="55" t="s">
        <v>45</v>
      </c>
      <c r="B22" s="64"/>
      <c r="F22" s="72"/>
      <c r="H22" s="73">
        <v>0</v>
      </c>
      <c r="I22" s="75"/>
      <c r="J22" s="73">
        <v>0</v>
      </c>
      <c r="K22" s="75"/>
      <c r="L22" s="75">
        <v>0</v>
      </c>
      <c r="M22" s="75"/>
      <c r="N22" s="75">
        <v>0</v>
      </c>
      <c r="O22" s="133"/>
      <c r="P22" s="133"/>
      <c r="Q22" s="76"/>
      <c r="R22" s="76"/>
    </row>
    <row r="23" spans="1:18" ht="14.25" customHeight="1">
      <c r="A23" s="55"/>
      <c r="B23" s="64"/>
      <c r="F23" s="72"/>
      <c r="H23" s="158"/>
      <c r="I23" s="162"/>
      <c r="J23" s="158"/>
      <c r="K23" s="162"/>
      <c r="L23" s="162"/>
      <c r="M23" s="162"/>
      <c r="N23" s="162"/>
      <c r="O23" s="152"/>
      <c r="P23" s="133"/>
      <c r="Q23" s="76"/>
      <c r="R23" s="76"/>
    </row>
    <row r="24" spans="1:18" ht="14.25" customHeight="1">
      <c r="A24" s="55" t="s">
        <v>132</v>
      </c>
      <c r="B24" s="64"/>
      <c r="F24" s="72"/>
      <c r="H24" s="73">
        <f>SUM(H20:H23)</f>
        <v>13766</v>
      </c>
      <c r="I24" s="75"/>
      <c r="J24" s="73">
        <f>SUM(J20:J23)</f>
        <v>12545</v>
      </c>
      <c r="K24" s="75"/>
      <c r="L24" s="75">
        <f>SUM(L20:L23)</f>
        <v>20321</v>
      </c>
      <c r="M24" s="75"/>
      <c r="N24" s="75">
        <f>SUM(N20:N23)</f>
        <v>12870</v>
      </c>
      <c r="O24" s="133"/>
      <c r="P24" s="133"/>
      <c r="Q24" s="76"/>
      <c r="R24" s="76"/>
    </row>
    <row r="25" spans="1:18" ht="14.25" customHeight="1">
      <c r="A25" s="55"/>
      <c r="B25" s="64"/>
      <c r="F25" s="72"/>
      <c r="H25" s="73"/>
      <c r="I25" s="75"/>
      <c r="J25" s="73"/>
      <c r="K25" s="75"/>
      <c r="L25" s="75"/>
      <c r="M25" s="75"/>
      <c r="N25" s="75"/>
      <c r="O25" s="133"/>
      <c r="P25" s="133"/>
      <c r="Q25" s="76"/>
      <c r="R25" s="76"/>
    </row>
    <row r="26" spans="1:16" ht="14.25" customHeight="1">
      <c r="A26" s="55" t="s">
        <v>31</v>
      </c>
      <c r="B26" s="64"/>
      <c r="C26" s="71"/>
      <c r="F26" s="72"/>
      <c r="H26" s="73">
        <f>-5234+3456</f>
        <v>-1778</v>
      </c>
      <c r="I26" s="75"/>
      <c r="J26" s="73">
        <f>-3359+1894</f>
        <v>-1465</v>
      </c>
      <c r="K26" s="75"/>
      <c r="L26" s="75">
        <v>-5234</v>
      </c>
      <c r="M26" s="75"/>
      <c r="N26" s="75">
        <v>-3359</v>
      </c>
      <c r="O26" s="132"/>
      <c r="P26" s="132"/>
    </row>
    <row r="27" spans="1:16" ht="14.25" customHeight="1">
      <c r="A27" s="55"/>
      <c r="B27" s="64"/>
      <c r="F27" s="78"/>
      <c r="H27" s="73"/>
      <c r="I27" s="75"/>
      <c r="J27" s="73"/>
      <c r="K27" s="75"/>
      <c r="L27" s="75"/>
      <c r="M27" s="75"/>
      <c r="N27" s="75"/>
      <c r="O27" s="132"/>
      <c r="P27" s="132"/>
    </row>
    <row r="28" spans="1:16" ht="14.25" customHeight="1">
      <c r="A28" s="55" t="s">
        <v>32</v>
      </c>
      <c r="B28" s="64"/>
      <c r="F28" s="78"/>
      <c r="H28" s="73">
        <f>29-12</f>
        <v>17</v>
      </c>
      <c r="I28" s="75"/>
      <c r="J28" s="73">
        <f>65-46</f>
        <v>19</v>
      </c>
      <c r="K28" s="75"/>
      <c r="L28" s="73">
        <v>29</v>
      </c>
      <c r="M28" s="75"/>
      <c r="N28" s="73">
        <v>65</v>
      </c>
      <c r="O28" s="132"/>
      <c r="P28" s="132"/>
    </row>
    <row r="29" spans="1:16" ht="14.25" customHeight="1">
      <c r="A29" s="55"/>
      <c r="B29" s="64"/>
      <c r="F29" s="78"/>
      <c r="H29" s="73"/>
      <c r="I29" s="75"/>
      <c r="J29" s="73"/>
      <c r="K29" s="75"/>
      <c r="L29" s="73"/>
      <c r="M29" s="75"/>
      <c r="N29" s="73"/>
      <c r="O29" s="132"/>
      <c r="P29" s="132"/>
    </row>
    <row r="30" spans="1:16" ht="14.25" customHeight="1">
      <c r="A30" s="49" t="s">
        <v>46</v>
      </c>
      <c r="B30" s="64"/>
      <c r="F30" s="79"/>
      <c r="H30" s="73">
        <f>-1476+968</f>
        <v>-508</v>
      </c>
      <c r="I30" s="75"/>
      <c r="J30" s="73">
        <f>-2803+2108</f>
        <v>-695</v>
      </c>
      <c r="K30" s="75"/>
      <c r="L30" s="75">
        <v>-1476</v>
      </c>
      <c r="M30" s="75"/>
      <c r="N30" s="75">
        <v>-2803</v>
      </c>
      <c r="O30" s="132"/>
      <c r="P30" s="132"/>
    </row>
    <row r="31" spans="1:16" ht="14.25" customHeight="1">
      <c r="A31" s="55"/>
      <c r="B31" s="64"/>
      <c r="F31" s="78"/>
      <c r="H31" s="158"/>
      <c r="I31" s="162"/>
      <c r="J31" s="158"/>
      <c r="K31" s="162"/>
      <c r="L31" s="158"/>
      <c r="M31" s="162"/>
      <c r="N31" s="158"/>
      <c r="O31" s="152"/>
      <c r="P31" s="132"/>
    </row>
    <row r="32" spans="1:16" ht="14.25" customHeight="1">
      <c r="A32" s="80" t="s">
        <v>117</v>
      </c>
      <c r="B32" s="64"/>
      <c r="F32" s="78"/>
      <c r="H32" s="159">
        <f>SUM(H24:H30)</f>
        <v>11497</v>
      </c>
      <c r="I32" s="163"/>
      <c r="J32" s="159">
        <f>SUM(J24:J30)</f>
        <v>10404</v>
      </c>
      <c r="K32" s="163"/>
      <c r="L32" s="159">
        <f>SUM(L24:L30)</f>
        <v>13640</v>
      </c>
      <c r="M32" s="163"/>
      <c r="N32" s="159">
        <f>SUM(N24:N30)</f>
        <v>6773</v>
      </c>
      <c r="O32" s="132"/>
      <c r="P32" s="132"/>
    </row>
    <row r="33" spans="1:16" ht="14.25" customHeight="1">
      <c r="A33" s="64"/>
      <c r="B33" s="64"/>
      <c r="H33" s="73"/>
      <c r="I33" s="75"/>
      <c r="J33" s="73"/>
      <c r="K33" s="75"/>
      <c r="L33" s="73"/>
      <c r="M33" s="75"/>
      <c r="N33" s="73"/>
      <c r="O33" s="132"/>
      <c r="P33" s="132"/>
    </row>
    <row r="34" spans="1:16" ht="14.25" customHeight="1">
      <c r="A34" s="55" t="s">
        <v>33</v>
      </c>
      <c r="B34" s="55"/>
      <c r="H34" s="73">
        <f>-6757+3402</f>
        <v>-3355</v>
      </c>
      <c r="I34" s="75"/>
      <c r="J34" s="73">
        <f>-4392+2284</f>
        <v>-2108</v>
      </c>
      <c r="K34" s="164" t="s">
        <v>103</v>
      </c>
      <c r="L34" s="73">
        <v>-6757</v>
      </c>
      <c r="M34" s="75"/>
      <c r="N34" s="73">
        <v>-4392</v>
      </c>
      <c r="O34" s="145" t="s">
        <v>103</v>
      </c>
      <c r="P34" s="132"/>
    </row>
    <row r="35" spans="1:16" ht="14.25" customHeight="1">
      <c r="A35" s="54"/>
      <c r="B35" s="121"/>
      <c r="C35" s="121"/>
      <c r="D35" s="76"/>
      <c r="E35" s="76"/>
      <c r="F35" s="76"/>
      <c r="G35" s="76"/>
      <c r="H35" s="158"/>
      <c r="I35" s="162"/>
      <c r="J35" s="158"/>
      <c r="K35" s="165"/>
      <c r="L35" s="158"/>
      <c r="M35" s="162"/>
      <c r="N35" s="158"/>
      <c r="O35" s="146"/>
      <c r="P35" s="132"/>
    </row>
    <row r="36" spans="1:16" s="27" customFormat="1" ht="14.25" customHeight="1">
      <c r="A36" s="80" t="s">
        <v>130</v>
      </c>
      <c r="B36" s="81"/>
      <c r="H36" s="159">
        <f>SUM(H32:H34)</f>
        <v>8142</v>
      </c>
      <c r="I36" s="163"/>
      <c r="J36" s="159">
        <f>SUM(J32:J34)</f>
        <v>8296</v>
      </c>
      <c r="K36" s="164" t="s">
        <v>103</v>
      </c>
      <c r="L36" s="159">
        <f>SUM(L32:L34)</f>
        <v>6883</v>
      </c>
      <c r="M36" s="163"/>
      <c r="N36" s="159">
        <f>SUM(N32:N34)</f>
        <v>2381</v>
      </c>
      <c r="O36" s="145" t="s">
        <v>103</v>
      </c>
      <c r="P36" s="131"/>
    </row>
    <row r="37" spans="1:16" ht="14.25" customHeight="1">
      <c r="A37" s="55"/>
      <c r="B37" s="64"/>
      <c r="H37" s="73"/>
      <c r="I37" s="75"/>
      <c r="J37" s="73"/>
      <c r="K37" s="164"/>
      <c r="L37" s="73"/>
      <c r="M37" s="75"/>
      <c r="N37" s="73"/>
      <c r="O37" s="145"/>
      <c r="P37" s="132"/>
    </row>
    <row r="38" spans="1:16" ht="14.25" customHeight="1">
      <c r="A38" s="55" t="s">
        <v>95</v>
      </c>
      <c r="B38" s="64"/>
      <c r="H38" s="73">
        <f>-161-433</f>
        <v>-594</v>
      </c>
      <c r="I38" s="75"/>
      <c r="J38" s="73">
        <f>29-88</f>
        <v>-59</v>
      </c>
      <c r="K38" s="164" t="s">
        <v>103</v>
      </c>
      <c r="L38" s="73">
        <v>-161</v>
      </c>
      <c r="M38" s="75"/>
      <c r="N38" s="73">
        <v>29</v>
      </c>
      <c r="O38" s="145" t="s">
        <v>103</v>
      </c>
      <c r="P38" s="132"/>
    </row>
    <row r="39" spans="1:16" ht="14.25" customHeight="1">
      <c r="A39" s="55"/>
      <c r="B39" s="64"/>
      <c r="H39" s="158"/>
      <c r="I39" s="162"/>
      <c r="J39" s="158"/>
      <c r="K39" s="165"/>
      <c r="L39" s="158"/>
      <c r="M39" s="162"/>
      <c r="N39" s="158"/>
      <c r="O39" s="146"/>
      <c r="P39" s="132"/>
    </row>
    <row r="40" spans="1:16" s="27" customFormat="1" ht="14.25" customHeight="1">
      <c r="A40" s="119" t="s">
        <v>143</v>
      </c>
      <c r="B40" s="122"/>
      <c r="C40" s="119"/>
      <c r="D40" s="119"/>
      <c r="E40" s="119"/>
      <c r="F40" s="119"/>
      <c r="G40" s="119"/>
      <c r="H40" s="159"/>
      <c r="I40" s="163"/>
      <c r="J40" s="159"/>
      <c r="K40" s="164"/>
      <c r="L40" s="163"/>
      <c r="M40" s="163"/>
      <c r="N40" s="163"/>
      <c r="O40" s="145"/>
      <c r="P40" s="131"/>
    </row>
    <row r="41" spans="1:16" s="27" customFormat="1" ht="14.25" customHeight="1" thickBot="1">
      <c r="A41" s="119" t="s">
        <v>39</v>
      </c>
      <c r="B41" s="122"/>
      <c r="C41" s="119"/>
      <c r="D41" s="119"/>
      <c r="E41" s="119"/>
      <c r="F41" s="119"/>
      <c r="G41" s="119"/>
      <c r="H41" s="157">
        <f>SUM(H36:H39)</f>
        <v>7548</v>
      </c>
      <c r="I41" s="161"/>
      <c r="J41" s="157">
        <f>SUM(J36:J39)</f>
        <v>8237</v>
      </c>
      <c r="K41" s="166" t="s">
        <v>103</v>
      </c>
      <c r="L41" s="157">
        <f>SUM(L36:L39)</f>
        <v>6722</v>
      </c>
      <c r="M41" s="161"/>
      <c r="N41" s="157">
        <f>SUM(N36:N39)</f>
        <v>2410</v>
      </c>
      <c r="O41" s="147" t="s">
        <v>103</v>
      </c>
      <c r="P41" s="131"/>
    </row>
    <row r="42" spans="2:16" s="27" customFormat="1" ht="14.25" customHeight="1">
      <c r="B42" s="81"/>
      <c r="H42" s="159"/>
      <c r="I42" s="163"/>
      <c r="J42" s="159"/>
      <c r="K42" s="164"/>
      <c r="L42" s="159"/>
      <c r="M42" s="163"/>
      <c r="N42" s="159"/>
      <c r="O42" s="145"/>
      <c r="P42" s="131"/>
    </row>
    <row r="43" spans="1:16" ht="14.25" customHeight="1">
      <c r="A43" s="82"/>
      <c r="B43" s="83"/>
      <c r="C43" s="83"/>
      <c r="D43" s="77"/>
      <c r="E43" s="77"/>
      <c r="F43" s="77"/>
      <c r="G43" s="77"/>
      <c r="H43" s="158"/>
      <c r="I43" s="162"/>
      <c r="J43" s="158"/>
      <c r="K43" s="165"/>
      <c r="L43" s="162"/>
      <c r="M43" s="162"/>
      <c r="N43" s="162"/>
      <c r="O43" s="146"/>
      <c r="P43" s="132"/>
    </row>
    <row r="44" spans="1:16" ht="19.5" customHeight="1">
      <c r="A44" s="49" t="s">
        <v>129</v>
      </c>
      <c r="C44" s="64"/>
      <c r="F44" s="86" t="s">
        <v>47</v>
      </c>
      <c r="G44" s="64"/>
      <c r="H44" s="160">
        <f>+H41/440000*100</f>
        <v>1.7154545454545453</v>
      </c>
      <c r="I44" s="167"/>
      <c r="J44" s="160">
        <f>+J41/440000*100</f>
        <v>1.8720454545454548</v>
      </c>
      <c r="K44" s="168" t="s">
        <v>103</v>
      </c>
      <c r="L44" s="160">
        <f>+L41/440000*100</f>
        <v>1.5277272727272728</v>
      </c>
      <c r="M44" s="167"/>
      <c r="N44" s="160">
        <f>+N41/440000*100</f>
        <v>0.5477272727272727</v>
      </c>
      <c r="O44" s="145" t="s">
        <v>103</v>
      </c>
      <c r="P44" s="132"/>
    </row>
    <row r="45" spans="1:16" ht="19.5" customHeight="1">
      <c r="A45" s="49" t="s">
        <v>48</v>
      </c>
      <c r="C45" s="64"/>
      <c r="F45" s="86" t="s">
        <v>47</v>
      </c>
      <c r="G45" s="64"/>
      <c r="H45" s="134" t="s">
        <v>49</v>
      </c>
      <c r="I45" s="135"/>
      <c r="J45" s="134" t="s">
        <v>49</v>
      </c>
      <c r="K45" s="135"/>
      <c r="L45" s="134" t="s">
        <v>49</v>
      </c>
      <c r="M45" s="135"/>
      <c r="N45" s="134" t="s">
        <v>49</v>
      </c>
      <c r="O45" s="132"/>
      <c r="P45" s="132"/>
    </row>
    <row r="46" spans="1:16" ht="14.25" customHeight="1">
      <c r="A46" s="55"/>
      <c r="B46" s="64"/>
      <c r="C46" s="64"/>
      <c r="H46" s="132"/>
      <c r="I46" s="132"/>
      <c r="J46" s="132"/>
      <c r="K46" s="132"/>
      <c r="L46" s="132"/>
      <c r="M46" s="132"/>
      <c r="N46" s="132"/>
      <c r="O46" s="132"/>
      <c r="P46" s="132"/>
    </row>
    <row r="47" spans="1:16" ht="14.25" customHeight="1">
      <c r="A47" s="80" t="s">
        <v>139</v>
      </c>
      <c r="B47" s="64"/>
      <c r="C47" s="64"/>
      <c r="H47" s="132"/>
      <c r="I47" s="132"/>
      <c r="J47" s="132"/>
      <c r="K47" s="132"/>
      <c r="L47" s="132"/>
      <c r="M47" s="132"/>
      <c r="N47" s="132"/>
      <c r="O47" s="132"/>
      <c r="P47" s="132"/>
    </row>
    <row r="48" spans="1:14" ht="14.25" customHeight="1">
      <c r="A48" s="55"/>
      <c r="B48" s="64"/>
      <c r="C48" s="64"/>
      <c r="H48" s="73"/>
      <c r="I48" s="74"/>
      <c r="J48" s="84"/>
      <c r="K48" s="74"/>
      <c r="L48" s="75"/>
      <c r="M48" s="74"/>
      <c r="N48" s="84"/>
    </row>
    <row r="49" spans="1:14" ht="14.25" customHeight="1">
      <c r="A49" s="123" t="s">
        <v>109</v>
      </c>
      <c r="B49" s="85"/>
      <c r="C49" s="85"/>
      <c r="D49" s="85"/>
      <c r="H49" s="73"/>
      <c r="I49" s="74"/>
      <c r="J49" s="84"/>
      <c r="K49" s="74"/>
      <c r="L49" s="75"/>
      <c r="M49" s="74"/>
      <c r="N49" s="84"/>
    </row>
    <row r="50" spans="1:14" ht="14.25" customHeight="1">
      <c r="A50" s="123" t="s">
        <v>104</v>
      </c>
      <c r="B50" s="85"/>
      <c r="C50" s="85"/>
      <c r="D50" s="85"/>
      <c r="H50" s="73"/>
      <c r="I50" s="74"/>
      <c r="J50" s="84"/>
      <c r="K50" s="74"/>
      <c r="L50" s="75"/>
      <c r="M50" s="74"/>
      <c r="N50" s="84"/>
    </row>
    <row r="51" spans="2:14" ht="14.25" customHeight="1">
      <c r="B51" s="85"/>
      <c r="C51" s="85"/>
      <c r="D51" s="85"/>
      <c r="H51" s="73"/>
      <c r="I51" s="74"/>
      <c r="J51" s="84"/>
      <c r="K51" s="74"/>
      <c r="L51" s="75"/>
      <c r="M51" s="74"/>
      <c r="N51" s="84"/>
    </row>
    <row r="52" spans="1:14" ht="14.25" customHeight="1">
      <c r="A52" s="85" t="s">
        <v>51</v>
      </c>
      <c r="B52" s="85"/>
      <c r="C52" s="85" t="s">
        <v>50</v>
      </c>
      <c r="D52" s="85"/>
      <c r="H52" s="73"/>
      <c r="I52" s="74"/>
      <c r="J52" s="84"/>
      <c r="K52" s="74"/>
      <c r="L52" s="75"/>
      <c r="M52" s="74"/>
      <c r="N52" s="84"/>
    </row>
    <row r="53" spans="1:14" ht="14.25" customHeight="1">
      <c r="A53" s="85"/>
      <c r="B53" s="64"/>
      <c r="C53" s="64"/>
      <c r="H53" s="73"/>
      <c r="I53" s="74"/>
      <c r="J53" s="74"/>
      <c r="K53" s="74"/>
      <c r="L53" s="75"/>
      <c r="M53" s="74"/>
      <c r="N53" s="74"/>
    </row>
    <row r="54" spans="1:14" ht="12.75">
      <c r="A54" s="85"/>
      <c r="H54" s="68"/>
      <c r="I54" s="68"/>
      <c r="J54" s="68"/>
      <c r="K54" s="68"/>
      <c r="L54" s="68"/>
      <c r="M54" s="68"/>
      <c r="N54" s="68"/>
    </row>
    <row r="55" spans="1:14" ht="12.75">
      <c r="A55" s="64"/>
      <c r="H55" s="68"/>
      <c r="I55" s="68"/>
      <c r="J55" s="68"/>
      <c r="K55" s="68"/>
      <c r="L55" s="68"/>
      <c r="M55" s="68"/>
      <c r="N55" s="68"/>
    </row>
    <row r="56" spans="1:14" ht="12.75">
      <c r="A56" s="64"/>
      <c r="H56" s="68"/>
      <c r="I56" s="68"/>
      <c r="J56" s="68"/>
      <c r="K56" s="68"/>
      <c r="L56" s="68"/>
      <c r="M56" s="68"/>
      <c r="N56" s="68"/>
    </row>
    <row r="57" spans="1:14" ht="12.75">
      <c r="A57" s="64"/>
      <c r="H57" s="68"/>
      <c r="I57" s="68"/>
      <c r="J57" s="68"/>
      <c r="K57" s="68"/>
      <c r="L57" s="68"/>
      <c r="M57" s="68"/>
      <c r="N57" s="68"/>
    </row>
    <row r="58" spans="1:14" ht="12.75">
      <c r="A58" s="64"/>
      <c r="H58" s="68"/>
      <c r="I58" s="68"/>
      <c r="J58" s="68"/>
      <c r="K58" s="68"/>
      <c r="L58" s="68"/>
      <c r="M58" s="68"/>
      <c r="N58" s="68"/>
    </row>
    <row r="59" spans="1:14" ht="12.75">
      <c r="A59" s="64"/>
      <c r="H59" s="68"/>
      <c r="I59" s="68"/>
      <c r="J59" s="68"/>
      <c r="K59" s="68"/>
      <c r="L59" s="68"/>
      <c r="M59" s="68"/>
      <c r="N59" s="68"/>
    </row>
    <row r="60" spans="1:14" ht="12.75">
      <c r="A60" s="64"/>
      <c r="H60" s="68"/>
      <c r="I60" s="68"/>
      <c r="J60" s="68"/>
      <c r="K60" s="68"/>
      <c r="L60" s="68"/>
      <c r="M60" s="68"/>
      <c r="N60" s="68"/>
    </row>
    <row r="61" spans="1:14" ht="12.75">
      <c r="A61" s="64"/>
      <c r="H61" s="68"/>
      <c r="I61" s="68"/>
      <c r="J61" s="68"/>
      <c r="K61" s="68"/>
      <c r="L61" s="68"/>
      <c r="M61" s="68"/>
      <c r="N61" s="68"/>
    </row>
    <row r="62" ht="12.75">
      <c r="A62" s="64"/>
    </row>
    <row r="63" ht="12.75">
      <c r="A63" s="64"/>
    </row>
    <row r="64" ht="12.75">
      <c r="A64" s="64"/>
    </row>
    <row r="65" ht="12.75">
      <c r="A65" s="64"/>
    </row>
    <row r="66" ht="12.75">
      <c r="A66" s="64"/>
    </row>
    <row r="67" ht="12.75">
      <c r="A67" s="64"/>
    </row>
    <row r="68" ht="12.75">
      <c r="A68" s="64"/>
    </row>
    <row r="69" ht="12.75">
      <c r="A69" s="64"/>
    </row>
    <row r="70" ht="12.75">
      <c r="A70" s="64"/>
    </row>
    <row r="71" ht="12.75">
      <c r="A71" s="64"/>
    </row>
    <row r="72" ht="12.75">
      <c r="A72" s="64"/>
    </row>
    <row r="73" ht="12.75">
      <c r="A73" s="64"/>
    </row>
    <row r="74" ht="12.75">
      <c r="A74" s="64"/>
    </row>
    <row r="75" ht="12.75">
      <c r="A75" s="64"/>
    </row>
    <row r="76" ht="12.75">
      <c r="A76" s="64"/>
    </row>
    <row r="77" ht="12.75">
      <c r="A77" s="64"/>
    </row>
    <row r="78" ht="12.75">
      <c r="A78" s="64"/>
    </row>
    <row r="79" ht="12.75">
      <c r="A79" s="64"/>
    </row>
    <row r="80" ht="12.75">
      <c r="A80" s="64"/>
    </row>
    <row r="81" ht="12.75">
      <c r="A81" s="64"/>
    </row>
    <row r="82" ht="12.75">
      <c r="A82" s="64"/>
    </row>
    <row r="83" ht="12.75">
      <c r="A83" s="64"/>
    </row>
    <row r="84" ht="12.75">
      <c r="A84" s="64"/>
    </row>
    <row r="85" ht="12.75">
      <c r="A85" s="64"/>
    </row>
    <row r="86" ht="12.75">
      <c r="A86" s="64"/>
    </row>
    <row r="87" ht="12.75">
      <c r="A87" s="64"/>
    </row>
    <row r="88" ht="12.75">
      <c r="A88" s="64"/>
    </row>
    <row r="89" ht="12.75">
      <c r="A89" s="64"/>
    </row>
    <row r="90" ht="12.75">
      <c r="A90" s="64"/>
    </row>
    <row r="91" ht="12.75">
      <c r="A91" s="64"/>
    </row>
    <row r="92" ht="12.75">
      <c r="A92" s="64"/>
    </row>
    <row r="93" ht="12.75">
      <c r="A93" s="64"/>
    </row>
    <row r="94" ht="12.75">
      <c r="A94" s="64"/>
    </row>
    <row r="95" ht="12.75">
      <c r="A95" s="64"/>
    </row>
    <row r="96" ht="12.75">
      <c r="A96" s="64"/>
    </row>
    <row r="97" ht="12.75">
      <c r="A97" s="64"/>
    </row>
    <row r="98" ht="12.75">
      <c r="A98" s="64"/>
    </row>
    <row r="99" ht="12.75">
      <c r="A99" s="64"/>
    </row>
    <row r="100" ht="12.75">
      <c r="A100" s="64"/>
    </row>
    <row r="101" ht="12.75">
      <c r="A101" s="64"/>
    </row>
    <row r="102" ht="12.75">
      <c r="A102" s="64"/>
    </row>
    <row r="103" ht="12.75">
      <c r="A103" s="64"/>
    </row>
    <row r="104" ht="12.75">
      <c r="A104" s="64"/>
    </row>
    <row r="105" ht="12.75">
      <c r="A105" s="64"/>
    </row>
    <row r="106" ht="12.75">
      <c r="A106" s="64"/>
    </row>
    <row r="107" ht="12.75">
      <c r="A107" s="64"/>
    </row>
    <row r="108" ht="12.75">
      <c r="A108" s="64"/>
    </row>
    <row r="109" ht="12.75">
      <c r="A109" s="64"/>
    </row>
    <row r="110" ht="12.75">
      <c r="A110" s="64"/>
    </row>
    <row r="111" ht="12.75">
      <c r="A111" s="64"/>
    </row>
    <row r="112" ht="12.75">
      <c r="A112" s="64"/>
    </row>
    <row r="113" ht="12.75">
      <c r="A113" s="64"/>
    </row>
    <row r="114" ht="12.75">
      <c r="A114" s="64"/>
    </row>
    <row r="115" ht="12.75">
      <c r="A115" s="64"/>
    </row>
    <row r="116" ht="12.75">
      <c r="A116" s="64"/>
    </row>
    <row r="117" ht="12.75">
      <c r="A117" s="64"/>
    </row>
    <row r="118" ht="12.75">
      <c r="A118" s="64"/>
    </row>
    <row r="119" ht="12.75">
      <c r="A119" s="64"/>
    </row>
    <row r="120" ht="12.75">
      <c r="A120" s="64"/>
    </row>
    <row r="121" ht="12.75">
      <c r="A121" s="64"/>
    </row>
    <row r="122" ht="12.75">
      <c r="A122" s="64"/>
    </row>
    <row r="123" ht="12.75">
      <c r="A123" s="64"/>
    </row>
    <row r="124" ht="12.75">
      <c r="A124" s="64"/>
    </row>
    <row r="125" ht="12.75">
      <c r="A125" s="64"/>
    </row>
    <row r="126" ht="12.75">
      <c r="A126" s="64"/>
    </row>
    <row r="127" ht="12.75">
      <c r="A127" s="64"/>
    </row>
    <row r="128" ht="12.75">
      <c r="A128" s="64"/>
    </row>
    <row r="129" ht="12.75">
      <c r="A129" s="64"/>
    </row>
    <row r="130" ht="12.75">
      <c r="A130" s="64"/>
    </row>
    <row r="131" ht="12.75">
      <c r="A131" s="64"/>
    </row>
    <row r="132" ht="12.75">
      <c r="A132" s="64"/>
    </row>
    <row r="133" ht="12.75">
      <c r="A133" s="64"/>
    </row>
    <row r="134" ht="12.75">
      <c r="A134" s="64"/>
    </row>
    <row r="135" ht="12.75">
      <c r="A135" s="64"/>
    </row>
    <row r="136" ht="12.75">
      <c r="A136" s="64"/>
    </row>
    <row r="137" ht="12.75">
      <c r="A137" s="64"/>
    </row>
    <row r="138" ht="12.75">
      <c r="A138" s="64"/>
    </row>
    <row r="139" ht="12.75">
      <c r="A139" s="64"/>
    </row>
    <row r="140" ht="12.75">
      <c r="A140" s="64"/>
    </row>
    <row r="141" ht="12.75">
      <c r="A141" s="64"/>
    </row>
    <row r="142" ht="12.75">
      <c r="A142" s="64"/>
    </row>
    <row r="143" ht="12.75">
      <c r="A143" s="64"/>
    </row>
    <row r="144" ht="12.75">
      <c r="A144" s="64"/>
    </row>
    <row r="145" ht="12.75">
      <c r="A145" s="64"/>
    </row>
    <row r="146" ht="12.75">
      <c r="A146" s="64"/>
    </row>
    <row r="147" ht="12.75">
      <c r="A147" s="64"/>
    </row>
    <row r="148" ht="12.75">
      <c r="A148" s="64"/>
    </row>
    <row r="149" ht="12.75">
      <c r="A149" s="64"/>
    </row>
    <row r="150" ht="12.75">
      <c r="A150" s="64"/>
    </row>
    <row r="151" ht="12.75">
      <c r="A151" s="64"/>
    </row>
    <row r="152" ht="12.75">
      <c r="A152" s="64"/>
    </row>
    <row r="153" ht="12.75">
      <c r="A153" s="64"/>
    </row>
    <row r="154" ht="12.75">
      <c r="A154" s="64"/>
    </row>
    <row r="155" ht="12.75">
      <c r="A155" s="64"/>
    </row>
    <row r="156" ht="12.75">
      <c r="A156" s="64"/>
    </row>
    <row r="157" ht="12.75">
      <c r="A157" s="64"/>
    </row>
    <row r="158" ht="12.75">
      <c r="A158" s="64"/>
    </row>
    <row r="159" ht="12.75">
      <c r="A159" s="64"/>
    </row>
  </sheetData>
  <printOptions horizontalCentered="1"/>
  <pageMargins left="0.25" right="0.25" top="0.25" bottom="0.25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zoomScale="85" zoomScaleNormal="85" workbookViewId="0" topLeftCell="A40">
      <selection activeCell="H69" sqref="H69"/>
    </sheetView>
  </sheetViews>
  <sheetFormatPr defaultColWidth="9.140625" defaultRowHeight="15"/>
  <cols>
    <col min="1" max="1" width="3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11.421875" style="4" customWidth="1"/>
    <col min="8" max="8" width="12.28125" style="4" customWidth="1"/>
    <col min="9" max="9" width="7.00390625" style="4" customWidth="1"/>
    <col min="10" max="10" width="12.28125" style="4" customWidth="1"/>
    <col min="11" max="11" width="2.7109375" style="4" customWidth="1"/>
    <col min="12" max="12" width="5.28125" style="3" customWidth="1"/>
    <col min="13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36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98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">
        <v>119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8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ht="14.25" customHeight="1"/>
    <row r="9" ht="14.25" customHeight="1">
      <c r="A9" s="27" t="s">
        <v>123</v>
      </c>
    </row>
    <row r="10" ht="14.25" customHeight="1">
      <c r="A10" s="27"/>
    </row>
    <row r="11" spans="1:11" ht="14.25" customHeight="1">
      <c r="A11" s="95"/>
      <c r="B11" s="43"/>
      <c r="C11" s="43"/>
      <c r="D11" s="43"/>
      <c r="E11" s="43"/>
      <c r="F11" s="43"/>
      <c r="G11" s="43"/>
      <c r="H11" s="99" t="s">
        <v>101</v>
      </c>
      <c r="I11" s="100"/>
      <c r="J11" s="99" t="s">
        <v>102</v>
      </c>
      <c r="K11" s="43"/>
    </row>
    <row r="12" spans="1:11" ht="14.25" customHeight="1">
      <c r="A12" s="12"/>
      <c r="H12" s="101" t="s">
        <v>120</v>
      </c>
      <c r="I12" s="41"/>
      <c r="J12" s="101" t="s">
        <v>81</v>
      </c>
      <c r="K12" s="9"/>
    </row>
    <row r="13" spans="1:11" ht="14.25" customHeight="1">
      <c r="A13" s="96"/>
      <c r="B13" s="38"/>
      <c r="C13" s="38"/>
      <c r="D13" s="38"/>
      <c r="E13" s="38"/>
      <c r="F13" s="38"/>
      <c r="G13" s="38"/>
      <c r="H13" s="102" t="s">
        <v>3</v>
      </c>
      <c r="I13" s="103"/>
      <c r="J13" s="102" t="s">
        <v>3</v>
      </c>
      <c r="K13" s="7"/>
    </row>
    <row r="14" spans="1:11" ht="14.25" customHeight="1">
      <c r="A14" s="12"/>
      <c r="H14" s="13"/>
      <c r="I14" s="13"/>
      <c r="J14" s="13"/>
      <c r="K14" s="14"/>
    </row>
    <row r="15" spans="1:11" ht="14.25" customHeight="1">
      <c r="A15" s="12" t="s">
        <v>7</v>
      </c>
      <c r="B15" s="12"/>
      <c r="F15" s="15"/>
      <c r="H15" s="169">
        <v>350631</v>
      </c>
      <c r="I15" s="13"/>
      <c r="J15" s="13">
        <v>328318</v>
      </c>
      <c r="K15" s="13"/>
    </row>
    <row r="16" spans="1:11" ht="8.25" customHeight="1">
      <c r="A16" s="12"/>
      <c r="B16" s="16"/>
      <c r="F16" s="15"/>
      <c r="H16" s="169"/>
      <c r="I16" s="13"/>
      <c r="J16" s="13"/>
      <c r="K16" s="13"/>
    </row>
    <row r="17" spans="1:11" ht="14.25" customHeight="1">
      <c r="A17" s="12" t="s">
        <v>8</v>
      </c>
      <c r="B17" s="16"/>
      <c r="F17" s="15"/>
      <c r="H17" s="169">
        <v>867032</v>
      </c>
      <c r="I17" s="13"/>
      <c r="J17" s="13">
        <v>867032</v>
      </c>
      <c r="K17" s="13"/>
    </row>
    <row r="18" spans="1:11" ht="8.25" customHeight="1">
      <c r="A18" s="12"/>
      <c r="B18" s="16"/>
      <c r="F18" s="15"/>
      <c r="H18" s="169"/>
      <c r="I18" s="13"/>
      <c r="J18" s="13"/>
      <c r="K18" s="13"/>
    </row>
    <row r="19" spans="1:11" ht="14.25" customHeight="1">
      <c r="A19" s="12" t="s">
        <v>83</v>
      </c>
      <c r="B19" s="16"/>
      <c r="F19" s="15"/>
      <c r="H19" s="169">
        <v>11578</v>
      </c>
      <c r="I19" s="13"/>
      <c r="J19" s="13">
        <v>11578</v>
      </c>
      <c r="K19" s="13"/>
    </row>
    <row r="20" spans="1:11" ht="8.25" customHeight="1">
      <c r="A20" s="12"/>
      <c r="B20" s="16"/>
      <c r="F20" s="15"/>
      <c r="H20" s="169"/>
      <c r="I20" s="13"/>
      <c r="J20" s="13"/>
      <c r="K20" s="13"/>
    </row>
    <row r="21" spans="1:11" ht="14.25" customHeight="1">
      <c r="A21" s="12" t="s">
        <v>9</v>
      </c>
      <c r="B21" s="16"/>
      <c r="F21" s="15"/>
      <c r="H21" s="169">
        <v>212428</v>
      </c>
      <c r="I21" s="13"/>
      <c r="J21" s="13">
        <v>208853</v>
      </c>
      <c r="K21" s="13"/>
    </row>
    <row r="22" spans="1:11" ht="8.25" customHeight="1">
      <c r="A22" s="12"/>
      <c r="B22" s="16"/>
      <c r="F22" s="15"/>
      <c r="H22" s="169"/>
      <c r="I22" s="13"/>
      <c r="J22" s="13"/>
      <c r="K22" s="13"/>
    </row>
    <row r="23" spans="1:11" ht="14.25" customHeight="1">
      <c r="A23" s="45" t="s">
        <v>52</v>
      </c>
      <c r="B23" s="45"/>
      <c r="C23" s="38"/>
      <c r="D23" s="38"/>
      <c r="E23" s="38"/>
      <c r="F23" s="97"/>
      <c r="G23" s="38"/>
      <c r="H23" s="170">
        <v>47790</v>
      </c>
      <c r="I23" s="31"/>
      <c r="J23" s="31">
        <v>49812</v>
      </c>
      <c r="K23" s="31"/>
    </row>
    <row r="24" spans="1:11" ht="14.25" customHeight="1">
      <c r="A24" s="12"/>
      <c r="B24" s="12"/>
      <c r="F24" s="15"/>
      <c r="H24" s="171">
        <f>SUM(H15:H23)</f>
        <v>1489459</v>
      </c>
      <c r="I24" s="107"/>
      <c r="J24" s="107">
        <f>SUM(J15:J23)</f>
        <v>1465593</v>
      </c>
      <c r="K24" s="13"/>
    </row>
    <row r="25" spans="1:11" ht="8.25" customHeight="1">
      <c r="A25" s="12"/>
      <c r="B25" s="12"/>
      <c r="F25" s="17"/>
      <c r="H25" s="169"/>
      <c r="I25" s="13"/>
      <c r="J25" s="13"/>
      <c r="K25" s="13"/>
    </row>
    <row r="26" spans="1:11" ht="14.25" customHeight="1">
      <c r="A26" s="40" t="s">
        <v>58</v>
      </c>
      <c r="B26" s="12"/>
      <c r="F26" s="17"/>
      <c r="H26" s="169"/>
      <c r="I26" s="13"/>
      <c r="J26" s="31"/>
      <c r="K26" s="13"/>
    </row>
    <row r="27" spans="1:11" ht="14.25" customHeight="1">
      <c r="A27" s="12"/>
      <c r="B27" s="12" t="s">
        <v>4</v>
      </c>
      <c r="F27" s="18"/>
      <c r="H27" s="172">
        <v>10838</v>
      </c>
      <c r="I27" s="44"/>
      <c r="J27" s="98">
        <v>9854</v>
      </c>
      <c r="K27" s="13"/>
    </row>
    <row r="28" spans="1:11" ht="14.25" customHeight="1">
      <c r="A28" s="12"/>
      <c r="B28" s="12" t="s">
        <v>10</v>
      </c>
      <c r="F28" s="18"/>
      <c r="H28" s="173">
        <f>18041+8777</f>
        <v>26818</v>
      </c>
      <c r="I28" s="20"/>
      <c r="J28" s="98">
        <v>23792</v>
      </c>
      <c r="K28" s="13"/>
    </row>
    <row r="29" spans="1:11" ht="14.25" customHeight="1">
      <c r="A29" s="12"/>
      <c r="B29" s="12" t="s">
        <v>11</v>
      </c>
      <c r="H29" s="173">
        <f>4823+5664</f>
        <v>10487</v>
      </c>
      <c r="I29" s="20"/>
      <c r="J29" s="128">
        <f>374+3957</f>
        <v>4331</v>
      </c>
      <c r="K29" s="13"/>
    </row>
    <row r="30" spans="1:11" ht="14.25" customHeight="1">
      <c r="A30" s="12"/>
      <c r="B30" s="12"/>
      <c r="H30" s="174">
        <f>SUM(H27:H29)</f>
        <v>48143</v>
      </c>
      <c r="I30" s="19"/>
      <c r="J30" s="128">
        <f>SUM(J27:J29)</f>
        <v>37977</v>
      </c>
      <c r="K30" s="13"/>
    </row>
    <row r="31" spans="1:11" ht="8.25" customHeight="1">
      <c r="A31" s="12"/>
      <c r="B31" s="12"/>
      <c r="H31" s="173"/>
      <c r="I31" s="20"/>
      <c r="J31" s="98"/>
      <c r="K31" s="13"/>
    </row>
    <row r="32" spans="1:11" ht="14.25" customHeight="1">
      <c r="A32" s="40" t="s">
        <v>57</v>
      </c>
      <c r="B32" s="12"/>
      <c r="H32" s="173"/>
      <c r="I32" s="20"/>
      <c r="J32" s="98"/>
      <c r="K32" s="13"/>
    </row>
    <row r="33" spans="1:11" ht="14.25" customHeight="1">
      <c r="A33" s="12"/>
      <c r="B33" s="12" t="s">
        <v>12</v>
      </c>
      <c r="H33" s="173">
        <f>14059+4800+32026</f>
        <v>50885</v>
      </c>
      <c r="I33" s="20"/>
      <c r="J33" s="98">
        <f>14910+4800+28982</f>
        <v>48692</v>
      </c>
      <c r="K33" s="13"/>
    </row>
    <row r="34" spans="1:11" ht="14.25" customHeight="1">
      <c r="A34" s="12"/>
      <c r="B34" s="12" t="s">
        <v>41</v>
      </c>
      <c r="H34" s="173">
        <v>108160</v>
      </c>
      <c r="I34" s="20"/>
      <c r="J34" s="98">
        <v>102652</v>
      </c>
      <c r="K34" s="13"/>
    </row>
    <row r="35" spans="1:11" ht="14.25" customHeight="1">
      <c r="A35" s="12"/>
      <c r="B35" s="12" t="s">
        <v>36</v>
      </c>
      <c r="H35" s="173">
        <v>9504</v>
      </c>
      <c r="I35" s="20"/>
      <c r="J35" s="98">
        <v>0</v>
      </c>
      <c r="K35" s="13"/>
    </row>
    <row r="36" spans="1:11" ht="14.25" customHeight="1">
      <c r="A36" s="12"/>
      <c r="B36" s="12" t="s">
        <v>40</v>
      </c>
      <c r="H36" s="173">
        <v>599</v>
      </c>
      <c r="I36" s="20"/>
      <c r="J36" s="128">
        <v>2033</v>
      </c>
      <c r="K36" s="13"/>
    </row>
    <row r="37" spans="1:11" ht="14.25" customHeight="1">
      <c r="A37" s="12"/>
      <c r="B37" s="12"/>
      <c r="H37" s="174">
        <f>SUM(H33:H36)</f>
        <v>169148</v>
      </c>
      <c r="I37" s="19"/>
      <c r="J37" s="128">
        <f>SUM(J33:J36)</f>
        <v>153377</v>
      </c>
      <c r="K37" s="13"/>
    </row>
    <row r="38" spans="1:11" ht="8.25" customHeight="1">
      <c r="A38" s="12"/>
      <c r="B38" s="12"/>
      <c r="H38" s="175"/>
      <c r="I38" s="20"/>
      <c r="J38" s="20"/>
      <c r="K38" s="13"/>
    </row>
    <row r="39" spans="1:11" ht="14.25" customHeight="1">
      <c r="A39" s="12" t="s">
        <v>56</v>
      </c>
      <c r="B39" s="12"/>
      <c r="H39" s="171">
        <f>+H30-H37</f>
        <v>-121005</v>
      </c>
      <c r="I39" s="107"/>
      <c r="J39" s="107">
        <f>+J30-J37</f>
        <v>-115400</v>
      </c>
      <c r="K39" s="13"/>
    </row>
    <row r="40" spans="1:11" ht="8.25" customHeight="1">
      <c r="A40" s="12"/>
      <c r="B40" s="12"/>
      <c r="H40" s="169"/>
      <c r="I40" s="13"/>
      <c r="J40" s="13"/>
      <c r="K40" s="13"/>
    </row>
    <row r="41" spans="1:11" ht="14.25" customHeight="1" thickBot="1">
      <c r="A41" s="104"/>
      <c r="B41" s="104"/>
      <c r="C41" s="105"/>
      <c r="D41" s="105"/>
      <c r="E41" s="105"/>
      <c r="F41" s="105"/>
      <c r="G41" s="105"/>
      <c r="H41" s="176">
        <f>+H24+H39</f>
        <v>1368454</v>
      </c>
      <c r="I41" s="106"/>
      <c r="J41" s="106">
        <f>+J24+J39</f>
        <v>1350193</v>
      </c>
      <c r="K41" s="21"/>
    </row>
    <row r="42" spans="1:11" ht="14.25" customHeight="1">
      <c r="A42" s="12"/>
      <c r="B42" s="12"/>
      <c r="H42" s="169"/>
      <c r="I42" s="13"/>
      <c r="J42" s="13"/>
      <c r="K42" s="13"/>
    </row>
    <row r="43" spans="1:11" ht="14.25" customHeight="1">
      <c r="A43" s="40" t="s">
        <v>13</v>
      </c>
      <c r="B43" s="12"/>
      <c r="H43" s="169"/>
      <c r="I43" s="13"/>
      <c r="J43" s="13"/>
      <c r="K43" s="13"/>
    </row>
    <row r="44" spans="1:11" ht="8.25" customHeight="1">
      <c r="A44" s="12"/>
      <c r="B44" s="12"/>
      <c r="H44" s="169"/>
      <c r="I44" s="13"/>
      <c r="J44" s="13"/>
      <c r="K44" s="13"/>
    </row>
    <row r="45" spans="1:11" ht="14.25" customHeight="1">
      <c r="A45" s="40" t="s">
        <v>54</v>
      </c>
      <c r="B45" s="12"/>
      <c r="H45" s="169"/>
      <c r="I45" s="13"/>
      <c r="J45" s="13"/>
      <c r="K45" s="13"/>
    </row>
    <row r="46" spans="1:11" ht="14.25" customHeight="1">
      <c r="A46" s="12"/>
      <c r="B46" s="12" t="s">
        <v>5</v>
      </c>
      <c r="H46" s="169">
        <v>440000</v>
      </c>
      <c r="I46" s="13"/>
      <c r="J46" s="13">
        <v>440000</v>
      </c>
      <c r="K46" s="13"/>
    </row>
    <row r="47" spans="1:11" ht="8.25" customHeight="1">
      <c r="A47" s="12"/>
      <c r="B47" s="12"/>
      <c r="H47" s="169"/>
      <c r="I47" s="13"/>
      <c r="J47" s="13"/>
      <c r="K47" s="13"/>
    </row>
    <row r="48" spans="1:11" ht="14.25" customHeight="1">
      <c r="A48" s="12"/>
      <c r="B48" s="12" t="s">
        <v>6</v>
      </c>
      <c r="H48" s="169">
        <v>689691</v>
      </c>
      <c r="I48" s="13"/>
      <c r="J48" s="13">
        <v>701977</v>
      </c>
      <c r="K48" s="107" t="s">
        <v>103</v>
      </c>
    </row>
    <row r="49" spans="1:11" ht="8.25" customHeight="1">
      <c r="A49" s="45"/>
      <c r="B49" s="38"/>
      <c r="C49" s="38"/>
      <c r="D49" s="38"/>
      <c r="E49" s="38"/>
      <c r="F49" s="38"/>
      <c r="G49" s="38"/>
      <c r="H49" s="170"/>
      <c r="I49" s="31"/>
      <c r="J49" s="31"/>
      <c r="K49" s="148"/>
    </row>
    <row r="50" spans="1:11" ht="14.25" customHeight="1">
      <c r="A50" s="12"/>
      <c r="B50" s="12"/>
      <c r="G50" s="13"/>
      <c r="H50" s="171">
        <f>SUM(H46:H49)</f>
        <v>1129691</v>
      </c>
      <c r="I50" s="107"/>
      <c r="J50" s="107">
        <f>SUM(J46:J49)</f>
        <v>1141977</v>
      </c>
      <c r="K50" s="107" t="s">
        <v>103</v>
      </c>
    </row>
    <row r="51" spans="1:11" ht="8.25" customHeight="1">
      <c r="A51" s="12"/>
      <c r="B51" s="12"/>
      <c r="H51" s="169"/>
      <c r="I51" s="13"/>
      <c r="J51" s="13"/>
      <c r="K51" s="107"/>
    </row>
    <row r="52" spans="1:11" ht="14.25" customHeight="1">
      <c r="A52" s="40" t="s">
        <v>53</v>
      </c>
      <c r="B52" s="12"/>
      <c r="H52" s="171">
        <v>65463</v>
      </c>
      <c r="I52" s="107"/>
      <c r="J52" s="107">
        <f>64637-87-75-2632+4712-1002-251</f>
        <v>65302</v>
      </c>
      <c r="K52" s="107" t="s">
        <v>103</v>
      </c>
    </row>
    <row r="53" spans="1:11" ht="8.25" customHeight="1">
      <c r="A53" s="12"/>
      <c r="B53" s="12"/>
      <c r="H53" s="169"/>
      <c r="I53" s="13"/>
      <c r="J53" s="13"/>
      <c r="K53" s="107"/>
    </row>
    <row r="54" spans="1:11" ht="14.25" customHeight="1">
      <c r="A54" s="40" t="s">
        <v>14</v>
      </c>
      <c r="B54" s="12"/>
      <c r="H54" s="169"/>
      <c r="I54" s="13"/>
      <c r="J54" s="13"/>
      <c r="K54" s="107"/>
    </row>
    <row r="55" spans="1:10" ht="14.25" customHeight="1">
      <c r="A55" s="12"/>
      <c r="B55" s="12" t="s">
        <v>41</v>
      </c>
      <c r="H55" s="169">
        <v>99113</v>
      </c>
      <c r="I55" s="13"/>
      <c r="J55" s="13">
        <v>72964</v>
      </c>
    </row>
    <row r="56" spans="1:11" ht="14.25" customHeight="1">
      <c r="A56" s="12"/>
      <c r="B56" s="12" t="s">
        <v>55</v>
      </c>
      <c r="H56" s="169">
        <v>15245</v>
      </c>
      <c r="I56" s="13"/>
      <c r="J56" s="13">
        <v>14000</v>
      </c>
      <c r="K56" s="107"/>
    </row>
    <row r="57" spans="1:11" ht="14.25" customHeight="1">
      <c r="A57" s="12"/>
      <c r="B57" s="12" t="s">
        <v>42</v>
      </c>
      <c r="H57" s="169">
        <v>58942</v>
      </c>
      <c r="I57" s="13"/>
      <c r="J57" s="13">
        <v>55950</v>
      </c>
      <c r="K57" s="107" t="s">
        <v>103</v>
      </c>
    </row>
    <row r="58" spans="1:11" ht="8.25" customHeight="1">
      <c r="A58" s="12"/>
      <c r="B58" s="12"/>
      <c r="H58" s="169"/>
      <c r="I58" s="13"/>
      <c r="J58" s="13"/>
      <c r="K58" s="13"/>
    </row>
    <row r="59" spans="1:11" ht="14.25" customHeight="1" thickBot="1">
      <c r="A59" s="104"/>
      <c r="B59" s="104"/>
      <c r="C59" s="105"/>
      <c r="D59" s="105"/>
      <c r="E59" s="105"/>
      <c r="F59" s="105"/>
      <c r="G59" s="105"/>
      <c r="H59" s="176">
        <f>SUM(H50:H57)</f>
        <v>1368454</v>
      </c>
      <c r="I59" s="106"/>
      <c r="J59" s="106">
        <f>SUM(J50:J57)</f>
        <v>1350193</v>
      </c>
      <c r="K59" s="21"/>
    </row>
    <row r="60" spans="1:11" ht="14.25" customHeight="1">
      <c r="A60" s="12"/>
      <c r="B60" s="12"/>
      <c r="H60" s="169"/>
      <c r="I60" s="13"/>
      <c r="J60" s="13"/>
      <c r="K60" s="13"/>
    </row>
    <row r="61" spans="1:11" ht="14.25" customHeight="1">
      <c r="A61" s="12" t="s">
        <v>59</v>
      </c>
      <c r="B61" s="12"/>
      <c r="H61" s="136">
        <f>+H50/440000</f>
        <v>2.5674795454545456</v>
      </c>
      <c r="I61" s="26"/>
      <c r="J61" s="26">
        <f>+J50/440000</f>
        <v>2.5954022727272728</v>
      </c>
      <c r="K61" s="107" t="s">
        <v>103</v>
      </c>
    </row>
    <row r="62" spans="1:11" ht="14.25" customHeight="1">
      <c r="A62" s="12"/>
      <c r="B62" s="12"/>
      <c r="H62" s="136"/>
      <c r="I62" s="26"/>
      <c r="J62" s="26"/>
      <c r="K62" s="13"/>
    </row>
    <row r="63" spans="1:11" ht="14.25" customHeight="1">
      <c r="A63" s="80" t="s">
        <v>139</v>
      </c>
      <c r="B63" s="12"/>
      <c r="H63" s="136"/>
      <c r="I63" s="26"/>
      <c r="J63" s="26"/>
      <c r="K63" s="13"/>
    </row>
    <row r="64" spans="1:11" ht="14.25" customHeight="1">
      <c r="A64" s="55" t="s">
        <v>107</v>
      </c>
      <c r="B64" s="12"/>
      <c r="H64" s="13"/>
      <c r="I64" s="13"/>
      <c r="J64" s="13"/>
      <c r="K64" s="13"/>
    </row>
    <row r="65" spans="1:11" ht="14.25" customHeight="1">
      <c r="A65" s="123" t="s">
        <v>110</v>
      </c>
      <c r="B65" s="12"/>
      <c r="H65" s="13"/>
      <c r="I65" s="13"/>
      <c r="J65" s="13"/>
      <c r="K65" s="13"/>
    </row>
    <row r="66" spans="1:11" ht="14.25" customHeight="1">
      <c r="A66" s="123" t="s">
        <v>111</v>
      </c>
      <c r="B66" s="12"/>
      <c r="H66" s="13"/>
      <c r="I66" s="13"/>
      <c r="J66" s="13"/>
      <c r="K66" s="13"/>
    </row>
    <row r="67" spans="2:11" ht="14.25" customHeight="1">
      <c r="B67" s="37"/>
      <c r="C67" s="37"/>
      <c r="H67" s="13"/>
      <c r="I67" s="13"/>
      <c r="J67" s="13"/>
      <c r="K67" s="13"/>
    </row>
    <row r="68" spans="2:11" ht="14.25" customHeight="1">
      <c r="B68" s="37"/>
      <c r="C68" s="37"/>
      <c r="H68" s="13"/>
      <c r="I68" s="13"/>
      <c r="J68" s="13"/>
      <c r="K68" s="13"/>
    </row>
    <row r="69" spans="2:11" ht="14.25" customHeight="1">
      <c r="B69" s="12"/>
      <c r="C69" s="37"/>
      <c r="H69" s="13"/>
      <c r="I69" s="13"/>
      <c r="J69" s="13"/>
      <c r="K69" s="13"/>
    </row>
    <row r="70" spans="1:11" ht="14.25" customHeight="1">
      <c r="A70" s="37"/>
      <c r="B70" s="12"/>
      <c r="H70" s="13"/>
      <c r="I70" s="13"/>
      <c r="J70" s="13"/>
      <c r="K70" s="13"/>
    </row>
    <row r="71" spans="1:11" ht="14.25" customHeight="1">
      <c r="A71" s="37"/>
      <c r="B71" s="12"/>
      <c r="H71" s="13"/>
      <c r="I71" s="13"/>
      <c r="J71" s="13"/>
      <c r="K71" s="13"/>
    </row>
    <row r="72" spans="1:11" ht="14.25" customHeight="1">
      <c r="A72" s="37"/>
      <c r="B72" s="12"/>
      <c r="H72" s="13"/>
      <c r="I72" s="13"/>
      <c r="J72" s="13"/>
      <c r="K72" s="13"/>
    </row>
    <row r="73" spans="1:11" ht="14.25" customHeight="1">
      <c r="A73" s="12"/>
      <c r="B73" s="12"/>
      <c r="H73" s="13"/>
      <c r="I73" s="13"/>
      <c r="J73" s="13"/>
      <c r="K73" s="13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11" ht="14.25" customHeight="1">
      <c r="A77" s="12"/>
      <c r="B77" s="12"/>
      <c r="H77" s="13"/>
      <c r="I77" s="13"/>
      <c r="J77" s="13"/>
      <c r="K77" s="13"/>
    </row>
    <row r="78" spans="1:11" ht="14.25" customHeight="1">
      <c r="A78" s="12"/>
      <c r="B78" s="12"/>
      <c r="H78" s="13"/>
      <c r="I78" s="13"/>
      <c r="J78" s="13"/>
      <c r="K78" s="13"/>
    </row>
    <row r="79" spans="1:11" ht="14.25" customHeight="1">
      <c r="A79" s="12"/>
      <c r="B79" s="12"/>
      <c r="H79" s="13"/>
      <c r="I79" s="13"/>
      <c r="J79" s="13"/>
      <c r="K79" s="13"/>
    </row>
    <row r="80" spans="1:11" ht="14.25" customHeight="1">
      <c r="A80" s="12"/>
      <c r="B80" s="12"/>
      <c r="H80" s="13"/>
      <c r="I80" s="13"/>
      <c r="J80" s="13"/>
      <c r="K80" s="13"/>
    </row>
    <row r="81" spans="1:11" ht="14.25" customHeight="1">
      <c r="A81" s="12"/>
      <c r="B81" s="12"/>
      <c r="H81" s="13"/>
      <c r="I81" s="13"/>
      <c r="J81" s="13"/>
      <c r="K81" s="13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2"/>
      <c r="B117" s="12"/>
    </row>
    <row r="118" spans="1:2" ht="14.25" customHeight="1">
      <c r="A118" s="12"/>
      <c r="B118" s="12"/>
    </row>
    <row r="119" spans="1:2" ht="14.25" customHeight="1">
      <c r="A119" s="12"/>
      <c r="B119" s="12"/>
    </row>
    <row r="120" spans="1:2" ht="14.25" customHeight="1">
      <c r="A120" s="12"/>
      <c r="B120" s="12"/>
    </row>
    <row r="121" spans="1:2" ht="14.25" customHeight="1">
      <c r="A121" s="12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spans="1:2" ht="14.25" customHeight="1">
      <c r="A128" s="11"/>
      <c r="B128" s="12"/>
    </row>
    <row r="129" spans="1:2" ht="14.25" customHeight="1">
      <c r="A129" s="11"/>
      <c r="B129" s="12"/>
    </row>
    <row r="130" spans="1:2" ht="14.25" customHeight="1">
      <c r="A130" s="11"/>
      <c r="B130" s="12"/>
    </row>
    <row r="131" spans="1:2" ht="14.25" customHeight="1">
      <c r="A131" s="11"/>
      <c r="B131" s="12"/>
    </row>
    <row r="132" spans="1:2" ht="14.25" customHeight="1">
      <c r="A132" s="11"/>
      <c r="B132" s="12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>
      <c r="A223" s="11"/>
    </row>
    <row r="224" ht="14.25" customHeight="1">
      <c r="A224" s="11"/>
    </row>
    <row r="225" ht="14.25" customHeight="1">
      <c r="A225" s="11"/>
    </row>
    <row r="226" ht="14.25" customHeight="1">
      <c r="A226" s="11"/>
    </row>
    <row r="227" ht="14.25" customHeight="1">
      <c r="A227" s="11"/>
    </row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</sheetData>
  <printOptions horizontalCentered="1"/>
  <pageMargins left="0.25" right="0.25" top="0.15" bottom="0.15" header="0" footer="0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="75" zoomScaleNormal="75" workbookViewId="0" topLeftCell="A50">
      <selection activeCell="A66" sqref="A66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6.28125" style="0" customWidth="1"/>
    <col min="5" max="5" width="4.7109375" style="0" customWidth="1"/>
    <col min="6" max="11" width="12.28125" style="0" customWidth="1"/>
    <col min="12" max="12" width="1.7109375" style="0" customWidth="1"/>
    <col min="13" max="15" width="12.28125" style="0" customWidth="1"/>
    <col min="16" max="16" width="3.00390625" style="0" customWidth="1"/>
  </cols>
  <sheetData>
    <row r="1" spans="1:15" ht="15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1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>
      <c r="A4" s="36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N4" s="29"/>
      <c r="O4" s="29"/>
    </row>
    <row r="5" spans="1:15" ht="15">
      <c r="A5" s="2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">
      <c r="A6" s="8" t="s">
        <v>119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>
      <c r="A7" s="3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ht="15" customHeight="1">
      <c r="A8" s="12"/>
    </row>
    <row r="9" ht="15" customHeight="1">
      <c r="A9" s="10" t="s">
        <v>97</v>
      </c>
    </row>
    <row r="10" spans="1:16" ht="15" customHeight="1">
      <c r="A10" s="41" t="s">
        <v>124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2" spans="1:15" ht="15">
      <c r="A12" s="110"/>
      <c r="B12" s="110"/>
      <c r="C12" s="110"/>
      <c r="D12" s="110"/>
      <c r="E12" s="110"/>
      <c r="F12" s="110"/>
      <c r="G12" s="118" t="s">
        <v>62</v>
      </c>
      <c r="H12" s="118"/>
      <c r="I12" s="118"/>
      <c r="J12" s="118"/>
      <c r="K12" s="118"/>
      <c r="L12" s="117"/>
      <c r="M12" s="118" t="s">
        <v>35</v>
      </c>
      <c r="N12" s="118"/>
      <c r="O12" s="110"/>
    </row>
    <row r="13" spans="1:15" ht="15">
      <c r="A13" s="116"/>
      <c r="B13" s="116"/>
      <c r="C13" s="116"/>
      <c r="D13" s="116"/>
      <c r="E13" s="116"/>
      <c r="F13" s="116"/>
      <c r="G13" s="116"/>
      <c r="H13" s="109" t="s">
        <v>67</v>
      </c>
      <c r="I13" s="116"/>
      <c r="J13" s="109" t="s">
        <v>71</v>
      </c>
      <c r="K13" s="109"/>
      <c r="L13" s="109"/>
      <c r="M13" s="116"/>
      <c r="N13" s="116"/>
      <c r="O13" s="116"/>
    </row>
    <row r="14" spans="1:15" ht="15">
      <c r="A14" s="116"/>
      <c r="B14" s="116"/>
      <c r="C14" s="116"/>
      <c r="D14" s="116"/>
      <c r="E14" s="116"/>
      <c r="F14" s="109" t="s">
        <v>17</v>
      </c>
      <c r="G14" s="109" t="s">
        <v>17</v>
      </c>
      <c r="H14" s="109" t="s">
        <v>68</v>
      </c>
      <c r="I14" s="109" t="s">
        <v>70</v>
      </c>
      <c r="J14" s="109" t="s">
        <v>72</v>
      </c>
      <c r="K14" s="109" t="s">
        <v>75</v>
      </c>
      <c r="L14" s="109"/>
      <c r="M14" s="109" t="s">
        <v>74</v>
      </c>
      <c r="N14" s="109" t="s">
        <v>18</v>
      </c>
      <c r="O14" s="109"/>
    </row>
    <row r="15" spans="1:15" ht="15">
      <c r="A15" s="22"/>
      <c r="F15" s="109" t="s">
        <v>66</v>
      </c>
      <c r="G15" s="109" t="s">
        <v>65</v>
      </c>
      <c r="H15" s="109" t="s">
        <v>69</v>
      </c>
      <c r="I15" s="109" t="s">
        <v>69</v>
      </c>
      <c r="J15" s="109" t="s">
        <v>73</v>
      </c>
      <c r="K15" s="109" t="s">
        <v>76</v>
      </c>
      <c r="L15" s="109"/>
      <c r="M15" s="109" t="s">
        <v>34</v>
      </c>
      <c r="N15" s="109" t="s">
        <v>19</v>
      </c>
      <c r="O15" s="109" t="s">
        <v>20</v>
      </c>
    </row>
    <row r="16" spans="1:15" ht="15">
      <c r="A16" s="111"/>
      <c r="B16" s="108"/>
      <c r="C16" s="108"/>
      <c r="D16" s="108"/>
      <c r="E16" s="149"/>
      <c r="F16" s="102" t="s">
        <v>3</v>
      </c>
      <c r="G16" s="102" t="s">
        <v>3</v>
      </c>
      <c r="H16" s="102" t="s">
        <v>3</v>
      </c>
      <c r="I16" s="102" t="s">
        <v>3</v>
      </c>
      <c r="J16" s="102" t="s">
        <v>3</v>
      </c>
      <c r="K16" s="102" t="s">
        <v>3</v>
      </c>
      <c r="L16" s="102"/>
      <c r="M16" s="102" t="s">
        <v>3</v>
      </c>
      <c r="N16" s="102" t="s">
        <v>3</v>
      </c>
      <c r="O16" s="102" t="s">
        <v>3</v>
      </c>
    </row>
    <row r="17" spans="1:5" ht="15">
      <c r="A17" s="23"/>
      <c r="E17" s="150"/>
    </row>
    <row r="18" spans="1:5" ht="15">
      <c r="A18" s="24" t="s">
        <v>60</v>
      </c>
      <c r="E18" s="150"/>
    </row>
    <row r="19" spans="1:5" ht="15">
      <c r="A19" s="24"/>
      <c r="E19" s="150"/>
    </row>
    <row r="20" spans="1:15" ht="15">
      <c r="A20" t="s">
        <v>16</v>
      </c>
      <c r="B20" s="3" t="s">
        <v>105</v>
      </c>
      <c r="E20" s="150"/>
      <c r="F20" s="33">
        <v>440000</v>
      </c>
      <c r="G20" s="33">
        <v>104501</v>
      </c>
      <c r="H20" s="33">
        <v>473288</v>
      </c>
      <c r="I20" s="33">
        <v>-65859</v>
      </c>
      <c r="J20" s="33">
        <v>-1682</v>
      </c>
      <c r="K20" s="33">
        <v>0</v>
      </c>
      <c r="L20" s="33"/>
      <c r="M20" s="33">
        <v>7511</v>
      </c>
      <c r="N20" s="33">
        <v>238978</v>
      </c>
      <c r="O20" s="33">
        <f>SUM(F20:N20)</f>
        <v>1196737</v>
      </c>
    </row>
    <row r="21" spans="1:15" ht="15">
      <c r="A21" s="24"/>
      <c r="E21" s="150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5">
      <c r="A22" t="s">
        <v>16</v>
      </c>
      <c r="B22" t="s">
        <v>112</v>
      </c>
      <c r="E22" s="150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5">
      <c r="A23" s="137"/>
      <c r="B23" s="137" t="s">
        <v>106</v>
      </c>
      <c r="C23" s="137"/>
      <c r="D23" s="137"/>
      <c r="E23" s="150"/>
      <c r="F23" s="138">
        <v>0</v>
      </c>
      <c r="G23" s="138">
        <v>0</v>
      </c>
      <c r="H23" s="138">
        <v>-30823</v>
      </c>
      <c r="I23" s="138">
        <v>0</v>
      </c>
      <c r="J23" s="138">
        <v>0</v>
      </c>
      <c r="K23" s="138">
        <v>0</v>
      </c>
      <c r="L23" s="138"/>
      <c r="M23" s="138">
        <v>0</v>
      </c>
      <c r="N23" s="138">
        <v>-17102</v>
      </c>
      <c r="O23" s="138">
        <f>SUM(F23:N23)</f>
        <v>-47925</v>
      </c>
    </row>
    <row r="24" spans="1:15" ht="15">
      <c r="A24" s="143"/>
      <c r="B24" s="143" t="s">
        <v>114</v>
      </c>
      <c r="C24" s="143"/>
      <c r="D24" s="143"/>
      <c r="E24" s="149"/>
      <c r="F24" s="183"/>
      <c r="G24" s="183"/>
      <c r="H24" s="183"/>
      <c r="I24" s="183"/>
      <c r="J24" s="183"/>
      <c r="K24" s="183"/>
      <c r="L24" s="183"/>
      <c r="M24" s="183"/>
      <c r="N24" s="183"/>
      <c r="O24" s="183"/>
    </row>
    <row r="25" spans="1:15" ht="15">
      <c r="A25" s="24" t="s">
        <v>134</v>
      </c>
      <c r="B25" s="137"/>
      <c r="C25" s="137"/>
      <c r="D25" s="137"/>
      <c r="E25" s="150"/>
      <c r="F25" s="33">
        <f>SUM(F20:F23)</f>
        <v>440000</v>
      </c>
      <c r="G25" s="33">
        <f aca="true" t="shared" si="0" ref="G25:O25">SUM(G20:G23)</f>
        <v>104501</v>
      </c>
      <c r="H25" s="33">
        <f t="shared" si="0"/>
        <v>442465</v>
      </c>
      <c r="I25" s="33">
        <f t="shared" si="0"/>
        <v>-65859</v>
      </c>
      <c r="J25" s="33">
        <f t="shared" si="0"/>
        <v>-1682</v>
      </c>
      <c r="K25" s="33">
        <f t="shared" si="0"/>
        <v>0</v>
      </c>
      <c r="L25" s="33"/>
      <c r="M25" s="33">
        <f t="shared" si="0"/>
        <v>7511</v>
      </c>
      <c r="N25" s="33">
        <f t="shared" si="0"/>
        <v>221876</v>
      </c>
      <c r="O25" s="33">
        <f t="shared" si="0"/>
        <v>1148812</v>
      </c>
    </row>
    <row r="26" spans="1:15" ht="15">
      <c r="A26" s="24"/>
      <c r="E26" s="150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5">
      <c r="A27" s="24"/>
      <c r="E27" s="150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6" ht="15">
      <c r="A28" s="4" t="s">
        <v>140</v>
      </c>
      <c r="E28" s="150"/>
      <c r="F28" s="33">
        <v>0</v>
      </c>
      <c r="G28" s="33">
        <v>0</v>
      </c>
      <c r="H28" s="33">
        <f>6340-751+1</f>
        <v>5590</v>
      </c>
      <c r="I28" s="33">
        <v>0</v>
      </c>
      <c r="J28" s="33">
        <v>0</v>
      </c>
      <c r="K28" s="33">
        <v>2874</v>
      </c>
      <c r="L28" s="33"/>
      <c r="M28" s="33">
        <v>0</v>
      </c>
      <c r="N28" s="33">
        <v>0</v>
      </c>
      <c r="O28" s="33">
        <f>SUM(F28:N28)</f>
        <v>8464</v>
      </c>
      <c r="P28" s="107" t="s">
        <v>103</v>
      </c>
    </row>
    <row r="29" spans="2:15" ht="15">
      <c r="B29" t="s">
        <v>80</v>
      </c>
      <c r="E29" s="150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5:15" ht="15">
      <c r="E30" s="150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6" ht="15">
      <c r="A31" t="s">
        <v>85</v>
      </c>
      <c r="E31" s="150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/>
      <c r="M31" s="33">
        <v>0</v>
      </c>
      <c r="N31" s="33">
        <v>3709</v>
      </c>
      <c r="O31" s="33">
        <f>SUM(F31:N31)</f>
        <v>3709</v>
      </c>
      <c r="P31" s="107" t="s">
        <v>103</v>
      </c>
    </row>
    <row r="32" spans="5:15" ht="15">
      <c r="E32" s="150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5">
      <c r="A33" t="s">
        <v>61</v>
      </c>
      <c r="E33" s="150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5">
      <c r="A34" t="s">
        <v>16</v>
      </c>
      <c r="B34" t="s">
        <v>79</v>
      </c>
      <c r="E34" s="150"/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/>
      <c r="M34" s="33">
        <v>0</v>
      </c>
      <c r="N34" s="33">
        <v>-9504</v>
      </c>
      <c r="O34" s="33">
        <f>SUM(F34:N34)</f>
        <v>-9504</v>
      </c>
    </row>
    <row r="35" spans="2:15" ht="15">
      <c r="B35" t="s">
        <v>78</v>
      </c>
      <c r="E35" s="150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5">
      <c r="A36" t="s">
        <v>16</v>
      </c>
      <c r="B36" t="s">
        <v>77</v>
      </c>
      <c r="E36" s="150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/>
      <c r="M36" s="33">
        <v>0</v>
      </c>
      <c r="N36" s="33">
        <v>-9504</v>
      </c>
      <c r="O36" s="33">
        <f>SUM(F36:N36)</f>
        <v>-9504</v>
      </c>
    </row>
    <row r="37" spans="2:15" ht="15">
      <c r="B37" t="s">
        <v>84</v>
      </c>
      <c r="E37" s="150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5:15" ht="15">
      <c r="E38" s="150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9.5" customHeight="1" thickBot="1">
      <c r="A39" s="112" t="s">
        <v>82</v>
      </c>
      <c r="B39" s="184"/>
      <c r="C39" s="184"/>
      <c r="D39" s="184"/>
      <c r="E39" s="185"/>
      <c r="F39" s="186">
        <f>SUM(F25:F37)</f>
        <v>440000</v>
      </c>
      <c r="G39" s="186">
        <f aca="true" t="shared" si="1" ref="G39:O39">SUM(G25:G37)</f>
        <v>104501</v>
      </c>
      <c r="H39" s="186">
        <f t="shared" si="1"/>
        <v>448055</v>
      </c>
      <c r="I39" s="186">
        <f t="shared" si="1"/>
        <v>-65859</v>
      </c>
      <c r="J39" s="186">
        <f t="shared" si="1"/>
        <v>-1682</v>
      </c>
      <c r="K39" s="186">
        <f t="shared" si="1"/>
        <v>2874</v>
      </c>
      <c r="L39" s="186"/>
      <c r="M39" s="186">
        <f t="shared" si="1"/>
        <v>7511</v>
      </c>
      <c r="N39" s="186">
        <f t="shared" si="1"/>
        <v>206577</v>
      </c>
      <c r="O39" s="186">
        <f t="shared" si="1"/>
        <v>1141977</v>
      </c>
    </row>
    <row r="40" spans="1:15" ht="15">
      <c r="A40" s="41"/>
      <c r="B40" s="116"/>
      <c r="C40" s="116"/>
      <c r="D40" s="116"/>
      <c r="E40" s="155"/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1:15" ht="15">
      <c r="A41" s="41"/>
      <c r="B41" s="116"/>
      <c r="C41" s="116"/>
      <c r="D41" s="116"/>
      <c r="E41" s="155"/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1:15" ht="15">
      <c r="A42" s="24" t="s">
        <v>135</v>
      </c>
      <c r="B42" s="116"/>
      <c r="C42" s="116"/>
      <c r="D42" s="116"/>
      <c r="E42" s="155"/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1:15" ht="15">
      <c r="A43" s="41"/>
      <c r="B43" s="116"/>
      <c r="C43" s="116"/>
      <c r="D43" s="116"/>
      <c r="E43" s="155"/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1:15" ht="15">
      <c r="A44" s="154"/>
      <c r="B44" s="116"/>
      <c r="C44" s="116"/>
      <c r="D44" s="116"/>
      <c r="E44" s="155"/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5">
      <c r="A45" t="s">
        <v>16</v>
      </c>
      <c r="B45" s="3" t="s">
        <v>105</v>
      </c>
      <c r="C45" s="41"/>
      <c r="D45" s="41"/>
      <c r="E45" s="109"/>
      <c r="F45" s="153">
        <v>440000</v>
      </c>
      <c r="G45" s="153">
        <v>104501</v>
      </c>
      <c r="H45" s="153">
        <v>479628</v>
      </c>
      <c r="I45" s="153">
        <v>-65859</v>
      </c>
      <c r="J45" s="153">
        <v>-1682</v>
      </c>
      <c r="K45" s="153">
        <v>2874</v>
      </c>
      <c r="L45" s="153"/>
      <c r="M45" s="153">
        <v>7511</v>
      </c>
      <c r="N45" s="153">
        <v>225202</v>
      </c>
      <c r="O45" s="153">
        <v>1192175</v>
      </c>
    </row>
    <row r="46" spans="1:5" ht="15">
      <c r="A46" s="23"/>
      <c r="E46" s="150"/>
    </row>
    <row r="47" spans="1:15" ht="15">
      <c r="A47" t="s">
        <v>16</v>
      </c>
      <c r="B47" t="s">
        <v>112</v>
      </c>
      <c r="E47" s="150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5">
      <c r="A48" s="137"/>
      <c r="B48" s="137" t="s">
        <v>106</v>
      </c>
      <c r="C48" s="137"/>
      <c r="D48" s="137"/>
      <c r="E48" s="151"/>
      <c r="F48" s="138">
        <v>0</v>
      </c>
      <c r="G48" s="138">
        <v>0</v>
      </c>
      <c r="H48" s="138">
        <f>-32826+1002+251</f>
        <v>-31573</v>
      </c>
      <c r="I48" s="138">
        <v>0</v>
      </c>
      <c r="J48" s="138">
        <v>0</v>
      </c>
      <c r="K48" s="138">
        <v>0</v>
      </c>
      <c r="L48" s="138"/>
      <c r="M48" s="138">
        <v>0</v>
      </c>
      <c r="N48" s="138">
        <v>-18625</v>
      </c>
      <c r="O48" s="138">
        <f>SUM(F48:N48)</f>
        <v>-50198</v>
      </c>
    </row>
    <row r="49" spans="1:15" ht="15">
      <c r="A49" s="143"/>
      <c r="B49" s="143" t="s">
        <v>114</v>
      </c>
      <c r="C49" s="143"/>
      <c r="D49" s="143"/>
      <c r="E49" s="143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ht="15">
      <c r="A50" s="24" t="s">
        <v>113</v>
      </c>
      <c r="B50" s="137"/>
      <c r="C50" s="137"/>
      <c r="D50" s="137"/>
      <c r="E50" s="137"/>
      <c r="F50" s="138">
        <f aca="true" t="shared" si="2" ref="F50:K50">SUM(F45:F49)</f>
        <v>440000</v>
      </c>
      <c r="G50" s="138">
        <f t="shared" si="2"/>
        <v>104501</v>
      </c>
      <c r="H50" s="138">
        <f t="shared" si="2"/>
        <v>448055</v>
      </c>
      <c r="I50" s="138">
        <f t="shared" si="2"/>
        <v>-65859</v>
      </c>
      <c r="J50" s="138">
        <f t="shared" si="2"/>
        <v>-1682</v>
      </c>
      <c r="K50" s="138">
        <f t="shared" si="2"/>
        <v>2874</v>
      </c>
      <c r="L50" s="138"/>
      <c r="M50" s="138">
        <f>SUM(M45:M49)</f>
        <v>7511</v>
      </c>
      <c r="N50" s="138">
        <f>SUM(N45:N49)</f>
        <v>206577</v>
      </c>
      <c r="O50" s="138">
        <f>SUM(O45:O49)</f>
        <v>1141977</v>
      </c>
    </row>
    <row r="51" spans="1:15" ht="15">
      <c r="A51" s="137"/>
      <c r="B51" s="137"/>
      <c r="C51" s="137"/>
      <c r="D51" s="13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</row>
    <row r="52" spans="1:15" ht="15">
      <c r="A52" s="137"/>
      <c r="B52" s="137"/>
      <c r="C52" s="137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</row>
    <row r="53" spans="1:15" ht="15">
      <c r="A53" s="137" t="s">
        <v>125</v>
      </c>
      <c r="B53" s="137"/>
      <c r="C53" s="137"/>
      <c r="D53" s="137"/>
      <c r="E53" s="137"/>
      <c r="F53" s="138"/>
      <c r="G53" s="138"/>
      <c r="H53" s="138"/>
      <c r="I53" s="138"/>
      <c r="J53" s="138"/>
      <c r="K53" s="138"/>
      <c r="L53" s="138"/>
      <c r="M53" s="138"/>
      <c r="N53" s="137"/>
      <c r="O53" s="138"/>
    </row>
    <row r="54" spans="1:15" ht="15">
      <c r="A54" s="137" t="s">
        <v>126</v>
      </c>
      <c r="B54" s="137"/>
      <c r="C54" s="137"/>
      <c r="D54" s="137"/>
      <c r="E54" s="137"/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/>
      <c r="M54" s="138">
        <v>0</v>
      </c>
      <c r="N54" s="138">
        <f>+'Income Statement'!L41</f>
        <v>6722</v>
      </c>
      <c r="O54" s="138">
        <f>SUM(F54:N54)</f>
        <v>6722</v>
      </c>
    </row>
    <row r="55" spans="1:15" ht="15">
      <c r="A55" s="137"/>
      <c r="B55" s="137"/>
      <c r="C55" s="137"/>
      <c r="D55" s="137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</row>
    <row r="56" spans="1:15" ht="15">
      <c r="A56" t="s">
        <v>141</v>
      </c>
      <c r="E56" s="150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15">
      <c r="A57" t="s">
        <v>16</v>
      </c>
      <c r="B57" t="s">
        <v>79</v>
      </c>
      <c r="E57" s="150"/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/>
      <c r="M57" s="33">
        <v>0</v>
      </c>
      <c r="N57" s="33">
        <v>-9504</v>
      </c>
      <c r="O57" s="33">
        <f>SUM(F57:N57)</f>
        <v>-9504</v>
      </c>
    </row>
    <row r="58" spans="2:15" ht="15">
      <c r="B58" t="s">
        <v>116</v>
      </c>
      <c r="E58" s="150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5:15" ht="15">
      <c r="E59" s="150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ht="15">
      <c r="A60" t="s">
        <v>36</v>
      </c>
      <c r="E60" s="150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ht="15">
      <c r="A61" t="s">
        <v>16</v>
      </c>
      <c r="B61" t="s">
        <v>77</v>
      </c>
      <c r="E61" s="150"/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/>
      <c r="M61" s="33">
        <v>0</v>
      </c>
      <c r="N61" s="33">
        <v>-9504</v>
      </c>
      <c r="O61" s="33">
        <f>SUM(F61:N61)</f>
        <v>-9504</v>
      </c>
    </row>
    <row r="62" spans="2:15" ht="15">
      <c r="B62" t="s">
        <v>128</v>
      </c>
      <c r="E62" s="150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6:15" ht="15"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s="10" customFormat="1" ht="19.5" customHeight="1" thickBot="1">
      <c r="A64" s="112" t="s">
        <v>127</v>
      </c>
      <c r="B64" s="112"/>
      <c r="C64" s="112"/>
      <c r="D64" s="112"/>
      <c r="E64" s="112"/>
      <c r="F64" s="34">
        <f aca="true" t="shared" si="3" ref="F64:K64">SUM(F50:F62)</f>
        <v>440000</v>
      </c>
      <c r="G64" s="34">
        <f t="shared" si="3"/>
        <v>104501</v>
      </c>
      <c r="H64" s="34">
        <f t="shared" si="3"/>
        <v>448055</v>
      </c>
      <c r="I64" s="34">
        <f t="shared" si="3"/>
        <v>-65859</v>
      </c>
      <c r="J64" s="34">
        <f t="shared" si="3"/>
        <v>-1682</v>
      </c>
      <c r="K64" s="34">
        <f t="shared" si="3"/>
        <v>2874</v>
      </c>
      <c r="L64" s="34"/>
      <c r="M64" s="34">
        <f>SUM(M50:M62)</f>
        <v>7511</v>
      </c>
      <c r="N64" s="34">
        <f>SUM(N50:N62)</f>
        <v>194291</v>
      </c>
      <c r="O64" s="34">
        <f>SUM(O50:O62)</f>
        <v>1129691</v>
      </c>
    </row>
    <row r="65" spans="1:15" s="10" customFormat="1" ht="15" customHeight="1">
      <c r="A65" s="41"/>
      <c r="B65" s="41"/>
      <c r="C65" s="41"/>
      <c r="D65" s="41"/>
      <c r="E65" s="41"/>
      <c r="F65" s="153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s="10" customFormat="1" ht="15" customHeight="1">
      <c r="A66" s="40" t="s">
        <v>142</v>
      </c>
      <c r="B66" s="41"/>
      <c r="C66" s="41"/>
      <c r="D66" s="41"/>
      <c r="E66" s="41"/>
      <c r="F66" s="153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6:15" ht="15" customHeight="1"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1:15" ht="15" customHeight="1">
      <c r="A68" s="16" t="s">
        <v>136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5" customHeight="1">
      <c r="A69" s="187" t="s">
        <v>137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ht="15">
      <c r="A70" s="16"/>
    </row>
  </sheetData>
  <printOptions horizontalCentered="1"/>
  <pageMargins left="0.15" right="0.15" top="0.35" bottom="0.25" header="0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zoomScale="85" zoomScaleNormal="85" workbookViewId="0" topLeftCell="A32">
      <selection activeCell="M50" sqref="M50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5.7109375" style="4" customWidth="1"/>
    <col min="9" max="10" width="12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customHeight="1">
      <c r="A4" s="36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4.25" customHeight="1">
      <c r="A5" s="2" t="s">
        <v>98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8" t="s">
        <v>119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4.25" customHeight="1">
      <c r="A7" s="32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9" ht="14.25" customHeight="1">
      <c r="A9" s="27" t="s">
        <v>96</v>
      </c>
    </row>
    <row r="10" spans="1:11" ht="14.25" customHeight="1">
      <c r="A10" s="41" t="s">
        <v>124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4.25" customHeight="1">
      <c r="A11" s="27"/>
    </row>
    <row r="12" spans="1:11" ht="14.25" customHeight="1">
      <c r="A12" s="42"/>
      <c r="B12" s="43"/>
      <c r="C12" s="43"/>
      <c r="D12" s="43"/>
      <c r="E12" s="43"/>
      <c r="F12" s="43"/>
      <c r="G12" s="43"/>
      <c r="H12" s="129"/>
      <c r="I12" s="129" t="s">
        <v>120</v>
      </c>
      <c r="J12" s="129" t="s">
        <v>121</v>
      </c>
      <c r="K12" s="114"/>
    </row>
    <row r="13" spans="1:11" ht="14.25" customHeight="1">
      <c r="A13" s="46"/>
      <c r="B13" s="38"/>
      <c r="C13" s="38"/>
      <c r="D13" s="38"/>
      <c r="E13" s="38"/>
      <c r="F13" s="38"/>
      <c r="G13" s="38"/>
      <c r="H13" s="113"/>
      <c r="I13" s="113" t="s">
        <v>3</v>
      </c>
      <c r="J13" s="113" t="s">
        <v>3</v>
      </c>
      <c r="K13" s="7"/>
    </row>
    <row r="14" spans="1:11" ht="14.25" customHeight="1">
      <c r="A14" s="12"/>
      <c r="H14" s="25"/>
      <c r="I14" s="25"/>
      <c r="J14" s="25"/>
      <c r="K14" s="14"/>
    </row>
    <row r="15" spans="1:11" ht="14.25" customHeight="1">
      <c r="A15" s="40" t="s">
        <v>117</v>
      </c>
      <c r="H15" s="139"/>
      <c r="I15" s="139">
        <v>13640</v>
      </c>
      <c r="J15" s="139">
        <v>6773</v>
      </c>
      <c r="K15" s="14"/>
    </row>
    <row r="16" spans="1:11" ht="14.25" customHeight="1">
      <c r="A16" s="12"/>
      <c r="H16" s="139"/>
      <c r="I16" s="139"/>
      <c r="J16" s="139"/>
      <c r="K16" s="14"/>
    </row>
    <row r="17" spans="1:11" ht="14.25" customHeight="1">
      <c r="A17" s="40" t="s">
        <v>91</v>
      </c>
      <c r="B17" s="12"/>
      <c r="F17" s="15"/>
      <c r="H17" s="140"/>
      <c r="I17" s="140"/>
      <c r="J17" s="140"/>
      <c r="K17" s="13"/>
    </row>
    <row r="18" spans="1:11" ht="14.25" customHeight="1">
      <c r="A18" s="12" t="s">
        <v>21</v>
      </c>
      <c r="B18" s="12"/>
      <c r="F18" s="15"/>
      <c r="H18" s="139"/>
      <c r="I18" s="139">
        <v>23687</v>
      </c>
      <c r="J18" s="139">
        <v>21170</v>
      </c>
      <c r="K18" s="107" t="s">
        <v>145</v>
      </c>
    </row>
    <row r="19" spans="1:11" ht="14.25" customHeight="1">
      <c r="A19" s="12" t="s">
        <v>92</v>
      </c>
      <c r="B19" s="12"/>
      <c r="F19" s="15"/>
      <c r="H19" s="139"/>
      <c r="I19" s="177">
        <v>452</v>
      </c>
      <c r="J19" s="177">
        <f>-18865+16748</f>
        <v>-2117</v>
      </c>
      <c r="K19" s="107" t="s">
        <v>103</v>
      </c>
    </row>
    <row r="20" spans="1:11" ht="14.25" customHeight="1">
      <c r="A20" s="40" t="s">
        <v>22</v>
      </c>
      <c r="B20" s="12"/>
      <c r="F20" s="15"/>
      <c r="H20" s="139"/>
      <c r="I20" s="140">
        <f>SUM(I15:I19)</f>
        <v>37779</v>
      </c>
      <c r="J20" s="140">
        <f>SUM(J15:J19)</f>
        <v>25826</v>
      </c>
      <c r="K20" s="107" t="s">
        <v>103</v>
      </c>
    </row>
    <row r="21" spans="1:11" ht="14.25" customHeight="1">
      <c r="A21" s="12"/>
      <c r="B21" s="12"/>
      <c r="F21" s="15"/>
      <c r="H21" s="139"/>
      <c r="I21" s="140"/>
      <c r="J21" s="140"/>
      <c r="K21" s="107"/>
    </row>
    <row r="22" spans="1:11" ht="14.25" customHeight="1">
      <c r="A22" s="40" t="s">
        <v>23</v>
      </c>
      <c r="B22" s="12"/>
      <c r="F22" s="15"/>
      <c r="H22" s="139"/>
      <c r="I22" s="140"/>
      <c r="J22" s="140"/>
      <c r="K22" s="107"/>
    </row>
    <row r="23" spans="1:11" ht="14.25" customHeight="1">
      <c r="A23" s="12" t="s">
        <v>24</v>
      </c>
      <c r="B23" s="12"/>
      <c r="F23" s="15"/>
      <c r="H23" s="139"/>
      <c r="I23" s="140">
        <v>-3641</v>
      </c>
      <c r="J23" s="140">
        <v>-12909</v>
      </c>
      <c r="K23" s="107"/>
    </row>
    <row r="24" spans="1:11" ht="14.25" customHeight="1">
      <c r="A24" s="23" t="s">
        <v>25</v>
      </c>
      <c r="B24" s="23"/>
      <c r="C24" s="3"/>
      <c r="D24" s="3"/>
      <c r="E24" s="3"/>
      <c r="F24" s="124"/>
      <c r="G24" s="3"/>
      <c r="H24" s="139"/>
      <c r="I24" s="140">
        <v>3164</v>
      </c>
      <c r="J24" s="140">
        <v>15669</v>
      </c>
      <c r="K24" s="127"/>
    </row>
    <row r="25" spans="1:11" ht="14.25" customHeight="1">
      <c r="A25" s="40" t="s">
        <v>90</v>
      </c>
      <c r="B25" s="12"/>
      <c r="F25" s="15"/>
      <c r="H25" s="141"/>
      <c r="I25" s="178">
        <f>SUM(I20:I24)</f>
        <v>37302</v>
      </c>
      <c r="J25" s="178">
        <f>SUM(J20:J24)</f>
        <v>28586</v>
      </c>
      <c r="K25" s="107"/>
    </row>
    <row r="26" spans="1:11" ht="14.25" customHeight="1">
      <c r="A26" s="40"/>
      <c r="B26" s="12"/>
      <c r="F26" s="15"/>
      <c r="H26" s="141"/>
      <c r="I26" s="141"/>
      <c r="J26" s="141"/>
      <c r="K26" s="107"/>
    </row>
    <row r="27" spans="1:11" ht="14.25" customHeight="1">
      <c r="A27" s="12" t="s">
        <v>86</v>
      </c>
      <c r="B27" s="12"/>
      <c r="F27" s="15"/>
      <c r="H27" s="139"/>
      <c r="I27" s="139">
        <v>-6142</v>
      </c>
      <c r="J27" s="139">
        <v>-12479</v>
      </c>
      <c r="K27" s="107" t="s">
        <v>103</v>
      </c>
    </row>
    <row r="28" spans="1:11" ht="14.25" customHeight="1">
      <c r="A28" s="12" t="s">
        <v>87</v>
      </c>
      <c r="B28" s="12"/>
      <c r="F28" s="15"/>
      <c r="H28" s="139"/>
      <c r="I28" s="177">
        <f>-880-86-0-62</f>
        <v>-1028</v>
      </c>
      <c r="J28" s="177">
        <v>-973</v>
      </c>
      <c r="K28" s="107" t="s">
        <v>103</v>
      </c>
    </row>
    <row r="29" spans="1:11" ht="14.25" customHeight="1">
      <c r="A29" s="40" t="s">
        <v>26</v>
      </c>
      <c r="B29" s="12"/>
      <c r="F29" s="15"/>
      <c r="H29" s="141"/>
      <c r="I29" s="141">
        <f>+I25+I27+I28</f>
        <v>30132</v>
      </c>
      <c r="J29" s="141">
        <f>+J25+J27+J28</f>
        <v>15134</v>
      </c>
      <c r="K29" s="107" t="s">
        <v>103</v>
      </c>
    </row>
    <row r="30" spans="1:11" ht="14.25" customHeight="1">
      <c r="A30" s="11"/>
      <c r="B30" s="12"/>
      <c r="F30" s="15"/>
      <c r="H30" s="139"/>
      <c r="I30" s="140"/>
      <c r="J30" s="140"/>
      <c r="K30" s="107"/>
    </row>
    <row r="31" spans="1:11" ht="14.25" customHeight="1">
      <c r="A31" s="40" t="s">
        <v>27</v>
      </c>
      <c r="B31" s="12"/>
      <c r="F31" s="15"/>
      <c r="H31" s="139"/>
      <c r="I31" s="140"/>
      <c r="J31" s="140"/>
      <c r="K31" s="107"/>
    </row>
    <row r="32" spans="1:11" ht="14.25" customHeight="1">
      <c r="A32" s="12" t="s">
        <v>88</v>
      </c>
      <c r="B32" s="12"/>
      <c r="F32" s="15"/>
      <c r="H32" s="139"/>
      <c r="I32" s="179">
        <v>29</v>
      </c>
      <c r="J32" s="179">
        <v>65</v>
      </c>
      <c r="K32" s="107" t="s">
        <v>103</v>
      </c>
    </row>
    <row r="33" spans="1:11" ht="14.25" customHeight="1">
      <c r="A33" s="12" t="s">
        <v>93</v>
      </c>
      <c r="B33" s="12"/>
      <c r="F33" s="15"/>
      <c r="H33" s="139"/>
      <c r="I33" s="180">
        <v>-39998</v>
      </c>
      <c r="J33" s="180">
        <v>-56321</v>
      </c>
      <c r="K33" s="107"/>
    </row>
    <row r="34" spans="1:11" ht="14.25" customHeight="1">
      <c r="A34" s="12"/>
      <c r="B34" s="12" t="s">
        <v>94</v>
      </c>
      <c r="F34" s="15"/>
      <c r="H34" s="139"/>
      <c r="I34" s="180"/>
      <c r="J34" s="180"/>
      <c r="K34" s="107"/>
    </row>
    <row r="35" spans="1:11" ht="14.25" customHeight="1">
      <c r="A35" s="4" t="s">
        <v>133</v>
      </c>
      <c r="B35" s="12"/>
      <c r="F35" s="15"/>
      <c r="H35" s="139"/>
      <c r="I35" s="181">
        <v>0</v>
      </c>
      <c r="J35" s="181">
        <v>-27216</v>
      </c>
      <c r="K35" s="107"/>
    </row>
    <row r="36" spans="1:11" ht="14.25" customHeight="1">
      <c r="A36" s="40" t="s">
        <v>63</v>
      </c>
      <c r="B36" s="12"/>
      <c r="F36" s="15"/>
      <c r="H36" s="141"/>
      <c r="I36" s="178">
        <f>SUM(I32:I35)</f>
        <v>-39969</v>
      </c>
      <c r="J36" s="178">
        <f>SUM(J32:J35)</f>
        <v>-83472</v>
      </c>
      <c r="K36" s="107"/>
    </row>
    <row r="37" spans="1:11" ht="14.25" customHeight="1">
      <c r="A37" s="12"/>
      <c r="B37" s="12"/>
      <c r="F37" s="15"/>
      <c r="H37" s="139"/>
      <c r="I37" s="140"/>
      <c r="J37" s="140"/>
      <c r="K37" s="107"/>
    </row>
    <row r="38" spans="1:11" ht="14.25" customHeight="1">
      <c r="A38" s="40" t="s">
        <v>28</v>
      </c>
      <c r="B38" s="12"/>
      <c r="F38" s="15"/>
      <c r="H38" s="139"/>
      <c r="I38" s="140"/>
      <c r="J38" s="140"/>
      <c r="K38" s="13"/>
    </row>
    <row r="39" spans="1:11" ht="14.25" customHeight="1">
      <c r="A39" s="12" t="s">
        <v>64</v>
      </c>
      <c r="B39" s="12"/>
      <c r="F39" s="15"/>
      <c r="H39" s="139"/>
      <c r="I39" s="179">
        <v>-9504</v>
      </c>
      <c r="J39" s="179">
        <v>-9504</v>
      </c>
      <c r="K39" s="13"/>
    </row>
    <row r="40" spans="1:11" ht="14.25" customHeight="1">
      <c r="A40" s="12" t="s">
        <v>37</v>
      </c>
      <c r="B40" s="12"/>
      <c r="F40" s="15"/>
      <c r="H40" s="139"/>
      <c r="I40" s="180">
        <v>0</v>
      </c>
      <c r="J40" s="180">
        <v>-240</v>
      </c>
      <c r="K40" s="13"/>
    </row>
    <row r="41" spans="1:11" ht="14.25" customHeight="1">
      <c r="A41" s="12" t="s">
        <v>38</v>
      </c>
      <c r="B41" s="12"/>
      <c r="F41" s="15"/>
      <c r="H41" s="139"/>
      <c r="I41" s="180">
        <v>31657</v>
      </c>
      <c r="J41" s="180">
        <v>84341</v>
      </c>
      <c r="K41" s="13"/>
    </row>
    <row r="42" spans="1:11" ht="14.25" customHeight="1">
      <c r="A42" s="12" t="s">
        <v>89</v>
      </c>
      <c r="B42" s="12"/>
      <c r="F42" s="15"/>
      <c r="H42" s="139"/>
      <c r="I42" s="180">
        <v>-5234</v>
      </c>
      <c r="J42" s="180">
        <v>-3359</v>
      </c>
      <c r="K42" s="107" t="s">
        <v>103</v>
      </c>
    </row>
    <row r="43" spans="1:11" ht="14.25" customHeight="1">
      <c r="A43" s="12" t="s">
        <v>118</v>
      </c>
      <c r="B43" s="12"/>
      <c r="F43" s="15"/>
      <c r="H43" s="139"/>
      <c r="I43" s="180">
        <v>-303</v>
      </c>
      <c r="J43" s="180">
        <v>-7106</v>
      </c>
      <c r="K43" s="13"/>
    </row>
    <row r="44" spans="1:11" ht="14.25" customHeight="1">
      <c r="A44" s="40" t="s">
        <v>138</v>
      </c>
      <c r="B44" s="12"/>
      <c r="F44" s="15"/>
      <c r="H44" s="141"/>
      <c r="I44" s="178">
        <f>SUM(I39:I43)</f>
        <v>16616</v>
      </c>
      <c r="J44" s="178">
        <f>SUM(J39:J43)</f>
        <v>64132</v>
      </c>
      <c r="K44" s="107" t="s">
        <v>103</v>
      </c>
    </row>
    <row r="45" spans="1:11" ht="14.25" customHeight="1">
      <c r="A45" s="23"/>
      <c r="B45" s="23"/>
      <c r="C45" s="3"/>
      <c r="D45" s="3"/>
      <c r="E45" s="3"/>
      <c r="F45" s="124"/>
      <c r="G45" s="3"/>
      <c r="H45" s="139"/>
      <c r="I45" s="177"/>
      <c r="J45" s="177"/>
      <c r="K45" s="20"/>
    </row>
    <row r="46" spans="1:13" s="10" customFormat="1" ht="14.25" customHeight="1">
      <c r="A46" s="40" t="s">
        <v>29</v>
      </c>
      <c r="B46" s="40"/>
      <c r="F46" s="39"/>
      <c r="H46" s="141"/>
      <c r="I46" s="182">
        <f>+I29+I36+I44</f>
        <v>6779</v>
      </c>
      <c r="J46" s="182">
        <f>+J29+J36+J44</f>
        <v>-4206</v>
      </c>
      <c r="K46" s="107" t="s">
        <v>103</v>
      </c>
      <c r="L46" s="41"/>
      <c r="M46" s="41"/>
    </row>
    <row r="47" spans="1:11" ht="14.25" customHeight="1">
      <c r="A47" s="12"/>
      <c r="B47" s="12"/>
      <c r="F47" s="15"/>
      <c r="H47" s="139"/>
      <c r="I47" s="140"/>
      <c r="J47" s="140"/>
      <c r="K47" s="13"/>
    </row>
    <row r="48" spans="1:11" ht="14.25" customHeight="1">
      <c r="A48" s="12" t="s">
        <v>30</v>
      </c>
      <c r="B48" s="12"/>
      <c r="F48" s="15"/>
      <c r="H48" s="139"/>
      <c r="I48" s="140">
        <v>2639</v>
      </c>
      <c r="J48" s="140">
        <v>5859</v>
      </c>
      <c r="K48" s="13"/>
    </row>
    <row r="49" spans="1:11" ht="14.25" customHeight="1">
      <c r="A49" s="12"/>
      <c r="B49" s="12"/>
      <c r="F49" s="15"/>
      <c r="H49" s="140"/>
      <c r="I49" s="140"/>
      <c r="J49" s="140"/>
      <c r="K49" s="13"/>
    </row>
    <row r="50" spans="1:13" s="10" customFormat="1" ht="17.25" customHeight="1" thickBot="1">
      <c r="A50" s="115" t="s">
        <v>100</v>
      </c>
      <c r="B50" s="115"/>
      <c r="C50" s="112"/>
      <c r="D50" s="112"/>
      <c r="E50" s="112"/>
      <c r="F50" s="112"/>
      <c r="G50" s="112"/>
      <c r="H50" s="142"/>
      <c r="I50" s="142">
        <f>SUM(I46:I48)</f>
        <v>9418</v>
      </c>
      <c r="J50" s="142">
        <f>SUM(J46:J48)</f>
        <v>1653</v>
      </c>
      <c r="K50" s="106"/>
      <c r="L50" s="41"/>
      <c r="M50" s="41"/>
    </row>
    <row r="51" spans="1:13" s="10" customFormat="1" ht="17.25" customHeight="1">
      <c r="A51" s="24"/>
      <c r="B51" s="24"/>
      <c r="C51" s="41"/>
      <c r="D51" s="41"/>
      <c r="E51" s="41"/>
      <c r="F51" s="41"/>
      <c r="G51" s="41"/>
      <c r="H51" s="141"/>
      <c r="I51" s="141"/>
      <c r="J51" s="141"/>
      <c r="K51" s="127"/>
      <c r="L51" s="41"/>
      <c r="M51" s="41"/>
    </row>
    <row r="52" spans="1:13" s="10" customFormat="1" ht="17.25" customHeight="1">
      <c r="A52" s="40" t="s">
        <v>144</v>
      </c>
      <c r="B52" s="24"/>
      <c r="C52" s="41"/>
      <c r="D52" s="41"/>
      <c r="E52" s="41"/>
      <c r="F52" s="41"/>
      <c r="G52" s="41"/>
      <c r="H52" s="141"/>
      <c r="I52" s="141"/>
      <c r="J52" s="141"/>
      <c r="K52" s="127"/>
      <c r="L52" s="41"/>
      <c r="M52" s="41"/>
    </row>
    <row r="53" spans="1:13" s="10" customFormat="1" ht="17.25" customHeight="1">
      <c r="A53" s="24"/>
      <c r="B53" s="24"/>
      <c r="C53" s="41"/>
      <c r="D53" s="41"/>
      <c r="E53" s="41"/>
      <c r="F53" s="41"/>
      <c r="G53" s="41"/>
      <c r="H53" s="126"/>
      <c r="I53" s="141"/>
      <c r="J53" s="141"/>
      <c r="K53" s="127"/>
      <c r="L53" s="41"/>
      <c r="M53" s="41"/>
    </row>
    <row r="54" spans="1:13" s="10" customFormat="1" ht="17.25" customHeight="1">
      <c r="A54" s="16" t="s">
        <v>108</v>
      </c>
      <c r="B54" s="24"/>
      <c r="C54" s="41"/>
      <c r="D54" s="41"/>
      <c r="E54" s="41"/>
      <c r="F54" s="41"/>
      <c r="G54" s="41"/>
      <c r="H54" s="126"/>
      <c r="I54" s="141"/>
      <c r="J54" s="141"/>
      <c r="K54" s="127"/>
      <c r="L54" s="41"/>
      <c r="M54" s="41"/>
    </row>
    <row r="55" spans="1:13" s="10" customFormat="1" ht="17.25" customHeight="1">
      <c r="A55" s="16" t="s">
        <v>115</v>
      </c>
      <c r="B55" s="24"/>
      <c r="C55" s="41"/>
      <c r="D55" s="41"/>
      <c r="E55" s="41"/>
      <c r="F55" s="41"/>
      <c r="G55" s="41"/>
      <c r="H55" s="126"/>
      <c r="I55" s="141"/>
      <c r="J55" s="141"/>
      <c r="K55" s="127"/>
      <c r="L55" s="41"/>
      <c r="M55" s="41"/>
    </row>
    <row r="56" spans="1:11" ht="14.25" customHeight="1">
      <c r="A56" s="12"/>
      <c r="B56" s="12"/>
      <c r="H56" s="35"/>
      <c r="I56" s="140"/>
      <c r="J56" s="140"/>
      <c r="K56" s="13"/>
    </row>
    <row r="57" spans="2:11" ht="14.25" customHeight="1">
      <c r="B57" s="12"/>
      <c r="H57" s="35"/>
      <c r="I57" s="140"/>
      <c r="J57" s="140"/>
      <c r="K57" s="13"/>
    </row>
    <row r="58" spans="2:11" ht="14.25" customHeight="1">
      <c r="B58" s="12"/>
      <c r="H58" s="35"/>
      <c r="I58" s="140"/>
      <c r="J58" s="140"/>
      <c r="K58" s="13"/>
    </row>
    <row r="59" spans="1:11" ht="14.25" customHeight="1">
      <c r="A59" s="12"/>
      <c r="B59" s="12"/>
      <c r="H59" s="13"/>
      <c r="I59" s="169"/>
      <c r="J59" s="169"/>
      <c r="K59" s="13"/>
    </row>
    <row r="60" spans="1:11" ht="14.25" customHeight="1">
      <c r="A60" s="12"/>
      <c r="B60" s="12"/>
      <c r="H60" s="13"/>
      <c r="I60" s="13"/>
      <c r="J60" s="13"/>
      <c r="K60" s="13"/>
    </row>
    <row r="61" spans="1:11" ht="14.25" customHeight="1">
      <c r="A61" s="12"/>
      <c r="B61" s="12"/>
      <c r="H61" s="13"/>
      <c r="I61" s="13"/>
      <c r="J61" s="13"/>
      <c r="K61" s="13"/>
    </row>
    <row r="62" spans="1:11" ht="14.25" customHeight="1">
      <c r="A62" s="12"/>
      <c r="B62" s="12"/>
      <c r="H62" s="13"/>
      <c r="I62" s="13"/>
      <c r="J62" s="13"/>
      <c r="K62" s="13"/>
    </row>
    <row r="63" spans="1:11" ht="14.25" customHeight="1">
      <c r="A63" s="12"/>
      <c r="B63" s="12"/>
      <c r="H63" s="13"/>
      <c r="I63" s="13"/>
      <c r="J63" s="13"/>
      <c r="K63" s="13"/>
    </row>
    <row r="64" spans="1:11" ht="14.25" customHeight="1">
      <c r="A64" s="12"/>
      <c r="B64" s="12"/>
      <c r="H64" s="13"/>
      <c r="I64" s="13"/>
      <c r="J64" s="13"/>
      <c r="K64" s="13"/>
    </row>
    <row r="65" spans="1:11" ht="14.25" customHeight="1">
      <c r="A65" s="12"/>
      <c r="B65" s="12"/>
      <c r="H65" s="13"/>
      <c r="I65" s="13"/>
      <c r="J65" s="13"/>
      <c r="K65" s="13"/>
    </row>
    <row r="66" spans="1:11" ht="14.25" customHeight="1">
      <c r="A66" s="12"/>
      <c r="B66" s="12"/>
      <c r="H66" s="13"/>
      <c r="I66" s="13"/>
      <c r="J66" s="13"/>
      <c r="K66" s="13"/>
    </row>
    <row r="67" spans="1:11" ht="14.25" customHeight="1">
      <c r="A67" s="12"/>
      <c r="B67" s="12"/>
      <c r="H67" s="13"/>
      <c r="I67" s="13"/>
      <c r="J67" s="13"/>
      <c r="K67" s="13"/>
    </row>
    <row r="68" spans="1:11" ht="14.25" customHeight="1">
      <c r="A68" s="12"/>
      <c r="B68" s="12"/>
      <c r="H68" s="13"/>
      <c r="I68" s="13"/>
      <c r="J68" s="13"/>
      <c r="K68" s="13"/>
    </row>
    <row r="69" spans="1:11" ht="14.25" customHeight="1">
      <c r="A69" s="12"/>
      <c r="B69" s="12"/>
      <c r="H69" s="13"/>
      <c r="I69" s="13"/>
      <c r="J69" s="13"/>
      <c r="K69" s="13"/>
    </row>
    <row r="70" spans="1:11" ht="14.25" customHeight="1">
      <c r="A70" s="12"/>
      <c r="B70" s="12"/>
      <c r="H70" s="13"/>
      <c r="I70" s="13"/>
      <c r="J70" s="13"/>
      <c r="K70" s="13"/>
    </row>
    <row r="71" spans="1:2" ht="14.25" customHeight="1">
      <c r="A71" s="12"/>
      <c r="B71" s="12"/>
    </row>
    <row r="72" spans="1:2" ht="14.25" customHeight="1">
      <c r="A72" s="12"/>
      <c r="B72" s="12"/>
    </row>
    <row r="73" spans="1:2" ht="14.25" customHeight="1">
      <c r="A73" s="12"/>
      <c r="B73" s="12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1"/>
      <c r="B111" s="12"/>
    </row>
    <row r="112" spans="1:2" ht="14.25" customHeight="1">
      <c r="A112" s="11"/>
      <c r="B112" s="12"/>
    </row>
    <row r="113" spans="1:2" ht="14.25" customHeight="1">
      <c r="A113" s="11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ht="14.25" customHeight="1">
      <c r="A122" s="11"/>
    </row>
    <row r="123" ht="14.25" customHeight="1">
      <c r="A123" s="11"/>
    </row>
    <row r="124" ht="14.25" customHeight="1">
      <c r="A124" s="11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Shangri-La Hotels  (Malaysia)</cp:lastModifiedBy>
  <cp:lastPrinted>2003-11-03T12:38:08Z</cp:lastPrinted>
  <dcterms:created xsi:type="dcterms:W3CDTF">2002-08-29T07:02:01Z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